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showInkAnnotation="0" codeName="DieseArbeitsmappe"/>
  <mc:AlternateContent xmlns:mc="http://schemas.openxmlformats.org/markup-compatibility/2006">
    <mc:Choice Requires="x15">
      <x15ac:absPath xmlns:x15ac="http://schemas.microsoft.com/office/spreadsheetml/2010/11/ac" url="https://d.docs.live.net/58564d1490910a10/agiflex GmbH/Templates/"/>
    </mc:Choice>
  </mc:AlternateContent>
  <xr:revisionPtr revIDLastSave="0" documentId="8_{C2765780-FD24-47D5-999A-B1222EB8A9D3}" xr6:coauthVersionLast="47" xr6:coauthVersionMax="47" xr10:uidLastSave="{00000000-0000-0000-0000-000000000000}"/>
  <bookViews>
    <workbookView xWindow="24225" yWindow="1395" windowWidth="20160" windowHeight="16515" tabRatio="704" xr2:uid="{00000000-000D-0000-FFFF-FFFF00000000}"/>
  </bookViews>
  <sheets>
    <sheet name="Erfassung" sheetId="3" r:id="rId1"/>
    <sheet name="% Änderung unter Jahr" sheetId="13" state="hidden" r:id="rId2"/>
    <sheet name="Feiertage und Ferien" sheetId="4" r:id="rId3"/>
    <sheet name="Kantonale Abweichungen" sheetId="11" state="hidden" r:id="rId4"/>
    <sheet name="Arbeitszeiten" sheetId="9" r:id="rId5"/>
    <sheet name="Arbeitstage" sheetId="10" r:id="rId6"/>
  </sheets>
  <definedNames>
    <definedName name="_C">NA()</definedName>
    <definedName name="A">NA()</definedName>
    <definedName name="A_1">"$#REF!.$E$47"</definedName>
    <definedName name="A_2">#REF!</definedName>
    <definedName name="A_2_7" localSheetId="5">Arbeitstage!#REF!</definedName>
    <definedName name="A_2_7" localSheetId="4">Arbeitszeiten!#REF!</definedName>
    <definedName name="A_2_7">#REF!</definedName>
    <definedName name="B">NA()</definedName>
    <definedName name="B_1">"$#REF!.$E$48"</definedName>
    <definedName name="B_2">#REF!</definedName>
    <definedName name="B_2_7" localSheetId="5">Arbeitstage!#REF!</definedName>
    <definedName name="B_2_7" localSheetId="4">Arbeitszeiten!#REF!</definedName>
    <definedName name="B_2_7">#REF!</definedName>
    <definedName name="C_1">"$#REF!.$E$49"</definedName>
    <definedName name="C_2">#REF!</definedName>
    <definedName name="C_2_7" localSheetId="5">Arbeitstage!#REF!</definedName>
    <definedName name="C_2_7" localSheetId="4">Arbeitszeiten!$E$47</definedName>
    <definedName name="C_2_7">#REF!</definedName>
    <definedName name="cdd">"$#REF!.$F$52"</definedName>
    <definedName name="D">NA()</definedName>
    <definedName name="D_1">"$#REF!.$E$50"</definedName>
    <definedName name="D_2">#REF!</definedName>
    <definedName name="D_2_7" localSheetId="5">Arbeitstage!#REF!</definedName>
    <definedName name="D_2_7" localSheetId="4">Arbeitszeiten!$E$48</definedName>
    <definedName name="D_2_7">#REF!</definedName>
    <definedName name="E">NA()</definedName>
    <definedName name="E_1">"$#REF!.$E$51"</definedName>
    <definedName name="E_2">#REF!</definedName>
    <definedName name="E_2_7" localSheetId="5">Arbeitstage!#REF!</definedName>
    <definedName name="E_2_7" localSheetId="4">Arbeitszeiten!$E$49</definedName>
    <definedName name="E_2_7">#REF!</definedName>
    <definedName name="Excel_BuiltIn_Print_Area_1_1">"$#REF!.$A$1:$AH$21"</definedName>
    <definedName name="Excel_BuiltIn_Print_Area_2">#REF!</definedName>
    <definedName name="Excel_BuiltIn_Print_Area_2_7" localSheetId="5">Arbeitstage!$A$1:$AG$29</definedName>
    <definedName name="Excel_BuiltIn_Print_Area_2_7" localSheetId="4">Arbeitszeiten!$A$1:$AI$46</definedName>
    <definedName name="Excel_BuiltIn_Print_Area_2_7">#REF!</definedName>
    <definedName name="F">NA()</definedName>
    <definedName name="F_1">"$#REF!.$E$52"</definedName>
    <definedName name="F_2">#REF!</definedName>
    <definedName name="F_2_7" localSheetId="5">Arbeitstage!#REF!</definedName>
    <definedName name="F_2_7" localSheetId="4">Arbeitszeiten!$E$50</definedName>
    <definedName name="F_2_7">#REF!</definedName>
    <definedName name="G">NA()</definedName>
    <definedName name="G_1">"$#REF!.$E$53"</definedName>
    <definedName name="G_2">#REF!</definedName>
    <definedName name="G_2_7" localSheetId="5">Arbeitstage!$E$30</definedName>
    <definedName name="G_2_7" localSheetId="4">Arbeitszeiten!$E$51</definedName>
    <definedName name="G_2_7">#REF!</definedName>
    <definedName name="H_1">"$#REF!.$E$51"</definedName>
    <definedName name="H_2">#REF!</definedName>
    <definedName name="H_2_7" localSheetId="5">Arbeitstage!#REF!</definedName>
    <definedName name="H_2_7" localSheetId="4">Arbeitszeiten!$E$49</definedName>
    <definedName name="H_2_7">#REF!</definedName>
    <definedName name="index.php?geo_71_jahr_2010_klasse_5_hl_de_hidepast_0_3">NA()</definedName>
    <definedName name="mm">NA()</definedName>
    <definedName name="mm_1">"$#REF!.$F$56"</definedName>
    <definedName name="mm_2">"$#REF!.$F$56"</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 i="4" l="1"/>
  <c r="H9" i="4"/>
  <c r="I9" i="4"/>
  <c r="G10" i="4"/>
  <c r="H10" i="4"/>
  <c r="I10" i="4"/>
  <c r="G11" i="4"/>
  <c r="H11" i="4"/>
  <c r="I11" i="4"/>
  <c r="G12" i="4"/>
  <c r="H12" i="4"/>
  <c r="I12" i="4"/>
  <c r="G13" i="4"/>
  <c r="H13" i="4"/>
  <c r="I13" i="4"/>
  <c r="H8" i="4"/>
  <c r="I8" i="4"/>
  <c r="G8" i="4"/>
  <c r="B14" i="4"/>
  <c r="B15" i="4"/>
  <c r="B16" i="4"/>
  <c r="B17" i="4"/>
  <c r="B18" i="4"/>
  <c r="B19" i="4"/>
  <c r="B20" i="4"/>
  <c r="B21" i="4"/>
  <c r="B22" i="4"/>
  <c r="A14" i="4"/>
  <c r="A15" i="4"/>
  <c r="A16" i="4"/>
  <c r="A17" i="4"/>
  <c r="A18" i="4"/>
  <c r="A19" i="4"/>
  <c r="A20" i="4"/>
  <c r="A21" i="4"/>
  <c r="A22" i="4"/>
  <c r="O17" i="4" a="1"/>
  <c r="N7" i="4" a="1"/>
  <c r="A3" i="10"/>
  <c r="B4" i="10" s="1"/>
  <c r="A2" i="9"/>
  <c r="B3" i="9" s="1"/>
  <c r="D1" i="4" a="1"/>
  <c r="D1" i="4" s="1"/>
  <c r="G5" i="3"/>
  <c r="AI4" i="9" s="1"/>
  <c r="L5" i="3"/>
  <c r="G5" i="13" s="1"/>
  <c r="H5" i="3"/>
  <c r="C5" i="13" s="1"/>
  <c r="I5" i="3"/>
  <c r="D5" i="13" s="1"/>
  <c r="J5" i="3"/>
  <c r="E5" i="13" s="1"/>
  <c r="K5" i="3"/>
  <c r="F5" i="13" s="1"/>
  <c r="M5" i="3"/>
  <c r="H5" i="13" s="1"/>
  <c r="N5" i="3"/>
  <c r="I5" i="13" s="1"/>
  <c r="O5" i="3"/>
  <c r="J5" i="13" s="1"/>
  <c r="P5" i="3"/>
  <c r="K5" i="13" s="1"/>
  <c r="Q5" i="3"/>
  <c r="L5" i="13" s="1"/>
  <c r="R5" i="3"/>
  <c r="M5" i="13" s="1"/>
  <c r="N7" i="4" l="1"/>
  <c r="O17" i="4"/>
  <c r="A9" i="4" s="1"/>
  <c r="B10" i="4"/>
  <c r="A10" i="4"/>
  <c r="A12" i="4"/>
  <c r="B12" i="4"/>
  <c r="A13" i="4"/>
  <c r="A11" i="4"/>
  <c r="B9" i="4"/>
  <c r="B13" i="4"/>
  <c r="B11" i="4"/>
  <c r="B5" i="13"/>
  <c r="B4" i="9"/>
  <c r="AI5" i="10"/>
  <c r="AD7" i="10" l="1" a="1"/>
  <c r="AD7" i="10" s="1"/>
  <c r="AF28" i="9"/>
  <c r="AF7" i="9"/>
  <c r="AD7" i="9"/>
  <c r="AF34" i="9"/>
  <c r="AF13" i="9"/>
  <c r="AE7" i="9"/>
  <c r="AF19" i="9"/>
  <c r="AI10" i="9"/>
  <c r="AI13" i="9"/>
  <c r="AI9" i="10" l="1"/>
  <c r="AI11" i="10"/>
  <c r="AI19" i="9"/>
  <c r="AF25" i="10"/>
  <c r="AF35" i="9" s="1"/>
  <c r="AF21" i="10"/>
  <c r="AF29" i="9" s="1"/>
  <c r="AF15" i="10"/>
  <c r="AF20" i="9" s="1"/>
  <c r="AF11" i="10"/>
  <c r="AF14" i="9" s="1"/>
  <c r="AE7" i="10"/>
  <c r="AE8" i="9" s="1"/>
  <c r="AF7" i="10"/>
  <c r="AF8" i="9" s="1"/>
  <c r="B5" i="10"/>
  <c r="B5" i="9" s="1"/>
  <c r="C4" i="10"/>
  <c r="C5" i="10" s="1"/>
  <c r="AI37" i="9" l="1"/>
  <c r="AI7" i="9"/>
  <c r="AI25" i="10"/>
  <c r="AI34" i="9"/>
  <c r="AI23" i="10"/>
  <c r="AI31" i="9"/>
  <c r="AI21" i="10"/>
  <c r="AI28" i="9"/>
  <c r="AI19" i="10"/>
  <c r="AI25" i="9"/>
  <c r="AI17" i="10"/>
  <c r="AI22" i="9"/>
  <c r="AI16" i="9"/>
  <c r="AI27" i="10"/>
  <c r="AI7" i="10"/>
  <c r="AI13" i="10"/>
  <c r="AI15" i="10"/>
  <c r="D4" i="10"/>
  <c r="D5" i="10" s="1"/>
  <c r="E4" i="10" l="1"/>
  <c r="E5" i="10" s="1"/>
  <c r="AH36" i="9"/>
  <c r="F4" i="10" l="1"/>
  <c r="F5" i="10" s="1"/>
  <c r="C3" i="9"/>
  <c r="C4" i="9" s="1"/>
  <c r="C5" i="9" l="1"/>
  <c r="G4" i="10"/>
  <c r="G5" i="10" s="1"/>
  <c r="D3" i="9"/>
  <c r="D4" i="9" s="1"/>
  <c r="D5" i="9" s="1"/>
  <c r="H4" i="10" l="1"/>
  <c r="H5" i="10" s="1"/>
  <c r="E3" i="9"/>
  <c r="E4" i="9" s="1"/>
  <c r="E5" i="9" s="1"/>
  <c r="I4" i="10" l="1"/>
  <c r="I5" i="10" s="1"/>
  <c r="F3" i="9"/>
  <c r="F4" i="9" s="1"/>
  <c r="F5" i="9" s="1"/>
  <c r="J4" i="10" l="1"/>
  <c r="J5" i="10" s="1"/>
  <c r="G3" i="9"/>
  <c r="G4" i="9" s="1"/>
  <c r="G5" i="9" s="1"/>
  <c r="K4" i="10" l="1"/>
  <c r="K5" i="10" s="1"/>
  <c r="H3" i="9"/>
  <c r="H4" i="9" s="1"/>
  <c r="H5" i="9" s="1"/>
  <c r="L4" i="10" l="1"/>
  <c r="L5" i="10" s="1"/>
  <c r="I3" i="9"/>
  <c r="I4" i="9" s="1"/>
  <c r="I5" i="9" s="1"/>
  <c r="M4" i="10" l="1"/>
  <c r="M5" i="10" s="1"/>
  <c r="J3" i="9"/>
  <c r="J4" i="9" s="1"/>
  <c r="J5" i="9" s="1"/>
  <c r="N4" i="10" l="1"/>
  <c r="N5" i="10" s="1"/>
  <c r="K3" i="9"/>
  <c r="K4" i="9" s="1"/>
  <c r="K5" i="9" s="1"/>
  <c r="O4" i="10" l="1"/>
  <c r="O5" i="10" s="1"/>
  <c r="L3" i="9"/>
  <c r="L4" i="9" s="1"/>
  <c r="L5" i="9" s="1"/>
  <c r="P4" i="10" l="1"/>
  <c r="P5" i="10" s="1"/>
  <c r="M3" i="9"/>
  <c r="M4" i="9" s="1"/>
  <c r="M5" i="9" s="1"/>
  <c r="Q4" i="10" l="1"/>
  <c r="Q5" i="10" s="1"/>
  <c r="N3" i="9"/>
  <c r="N4" i="9" s="1"/>
  <c r="N5" i="9" s="1"/>
  <c r="R4" i="10" l="1"/>
  <c r="R5" i="10" s="1"/>
  <c r="O3" i="9"/>
  <c r="O4" i="9" s="1"/>
  <c r="O5" i="9" s="1"/>
  <c r="S4" i="10" l="1"/>
  <c r="P3" i="9"/>
  <c r="P4" i="9" s="1"/>
  <c r="P5" i="9" s="1"/>
  <c r="S5" i="10" l="1"/>
  <c r="T4" i="10"/>
  <c r="T5" i="10" s="1"/>
  <c r="Q3" i="9"/>
  <c r="Q4" i="9" s="1"/>
  <c r="Q5" i="9" s="1"/>
  <c r="U4" i="10" l="1"/>
  <c r="U5" i="10" s="1"/>
  <c r="R3" i="9"/>
  <c r="R4" i="9" s="1"/>
  <c r="R5" i="9" s="1"/>
  <c r="V4" i="10" l="1"/>
  <c r="V5" i="10" s="1"/>
  <c r="S3" i="9"/>
  <c r="S4" i="9" s="1"/>
  <c r="S5" i="9" s="1"/>
  <c r="W4" i="10" l="1"/>
  <c r="W5" i="10" s="1"/>
  <c r="T3" i="9"/>
  <c r="T4" i="9" s="1"/>
  <c r="T5" i="9" s="1"/>
  <c r="X4" i="10" l="1"/>
  <c r="X5" i="10" s="1"/>
  <c r="U3" i="9"/>
  <c r="U4" i="9" s="1"/>
  <c r="U5" i="9" s="1"/>
  <c r="Y4" i="10" l="1"/>
  <c r="Y5" i="10" s="1"/>
  <c r="V3" i="9"/>
  <c r="V4" i="9" s="1"/>
  <c r="V5" i="9" s="1"/>
  <c r="Z4" i="10" l="1"/>
  <c r="W3" i="9"/>
  <c r="W4" i="9" s="1"/>
  <c r="W5" i="9" s="1"/>
  <c r="Z5" i="10" l="1"/>
  <c r="AA4" i="10"/>
  <c r="AA5" i="10" s="1"/>
  <c r="X3" i="9"/>
  <c r="X4" i="9" s="1"/>
  <c r="X5" i="9" s="1"/>
  <c r="AB4" i="10" l="1"/>
  <c r="AB5" i="10" s="1"/>
  <c r="Y3" i="9"/>
  <c r="Y4" i="9" s="1"/>
  <c r="Y5" i="9" s="1"/>
  <c r="AC4" i="10" l="1"/>
  <c r="AC5" i="10" s="1"/>
  <c r="Z3" i="9"/>
  <c r="Z4" i="9" s="1"/>
  <c r="Z5" i="9" s="1"/>
  <c r="AD4" i="10" l="1"/>
  <c r="AD5" i="10" s="1"/>
  <c r="AA3" i="9"/>
  <c r="AA4" i="9" s="1"/>
  <c r="AA5" i="9" s="1"/>
  <c r="AE4" i="10" l="1"/>
  <c r="AE5" i="10" s="1"/>
  <c r="AB3" i="9"/>
  <c r="AB4" i="9" s="1"/>
  <c r="AB5" i="9" s="1"/>
  <c r="AF4" i="10" l="1"/>
  <c r="B6" i="10" s="1"/>
  <c r="AC3" i="9"/>
  <c r="AC4" i="9" s="1"/>
  <c r="AC5" i="9" s="1"/>
  <c r="AF5" i="10" l="1"/>
  <c r="B7" i="10"/>
  <c r="AD3" i="9"/>
  <c r="AD4" i="9" s="1"/>
  <c r="AD5" i="9" s="1"/>
  <c r="C6" i="10" l="1"/>
  <c r="C7" i="10" s="1"/>
  <c r="AE3" i="9"/>
  <c r="AE4" i="9" s="1"/>
  <c r="AE5" i="9" s="1"/>
  <c r="D6" i="10" l="1"/>
  <c r="D7" i="10" s="1"/>
  <c r="AF3" i="9"/>
  <c r="AF4" i="9" s="1"/>
  <c r="AJ5" i="9" s="1"/>
  <c r="B9" i="13" l="1"/>
  <c r="AF5" i="9"/>
  <c r="AI5" i="9" s="1"/>
  <c r="AK5" i="9" s="1"/>
  <c r="B10" i="13" s="1"/>
  <c r="B6" i="9"/>
  <c r="B7" i="9" s="1"/>
  <c r="E6" i="10"/>
  <c r="E7" i="10" s="1"/>
  <c r="B8" i="9" l="1"/>
  <c r="C6" i="9"/>
  <c r="F6" i="10"/>
  <c r="F7" i="10" s="1"/>
  <c r="G14" i="3" l="1"/>
  <c r="D6" i="9"/>
  <c r="C7" i="9"/>
  <c r="G6" i="10"/>
  <c r="G7" i="10" s="1"/>
  <c r="C8" i="9" l="1"/>
  <c r="E6" i="9"/>
  <c r="D7" i="9"/>
  <c r="D8" i="9" s="1"/>
  <c r="H6" i="10"/>
  <c r="H7" i="10" s="1"/>
  <c r="F6" i="9" l="1"/>
  <c r="E7" i="9"/>
  <c r="E8" i="9" s="1"/>
  <c r="I6" i="10"/>
  <c r="I7" i="10" s="1"/>
  <c r="G6" i="9" l="1"/>
  <c r="F7" i="9"/>
  <c r="F8" i="9" s="1"/>
  <c r="J6" i="10"/>
  <c r="J7" i="10" s="1"/>
  <c r="H6" i="9" l="1"/>
  <c r="G7" i="9"/>
  <c r="K6" i="10"/>
  <c r="K7" i="10" s="1"/>
  <c r="G8" i="9" l="1"/>
  <c r="I6" i="9"/>
  <c r="H7" i="9"/>
  <c r="H8" i="9" s="1"/>
  <c r="L6" i="10"/>
  <c r="L7" i="10" s="1"/>
  <c r="J6" i="9" l="1"/>
  <c r="I7" i="9"/>
  <c r="I8" i="9" s="1"/>
  <c r="M6" i="10"/>
  <c r="M7" i="10" s="1"/>
  <c r="K6" i="9" l="1"/>
  <c r="J7" i="9"/>
  <c r="J8" i="9" s="1"/>
  <c r="N6" i="10"/>
  <c r="N7" i="10" s="1"/>
  <c r="L6" i="9" l="1"/>
  <c r="K7" i="9"/>
  <c r="K8" i="9" s="1"/>
  <c r="O6" i="10"/>
  <c r="O7" i="10" s="1"/>
  <c r="L7" i="9" l="1"/>
  <c r="L8" i="9" s="1"/>
  <c r="M6" i="9"/>
  <c r="P6" i="10"/>
  <c r="N6" i="9" l="1"/>
  <c r="M7" i="9"/>
  <c r="M8" i="9" s="1"/>
  <c r="P7" i="10"/>
  <c r="Q6" i="10"/>
  <c r="Q7" i="10" s="1"/>
  <c r="O6" i="9" l="1"/>
  <c r="N7" i="9"/>
  <c r="N8" i="9" s="1"/>
  <c r="R6" i="10"/>
  <c r="R7" i="10" s="1"/>
  <c r="P6" i="9" l="1"/>
  <c r="O7" i="9"/>
  <c r="O8" i="9" s="1"/>
  <c r="S6" i="10"/>
  <c r="S7" i="10" s="1"/>
  <c r="Q6" i="9" l="1"/>
  <c r="P7" i="9"/>
  <c r="P8" i="9" s="1"/>
  <c r="T6" i="10"/>
  <c r="T7" i="10" s="1"/>
  <c r="R6" i="9" l="1"/>
  <c r="Q7" i="9"/>
  <c r="Q8" i="9" s="1"/>
  <c r="U6" i="10"/>
  <c r="U7" i="10" s="1"/>
  <c r="S6" i="9" l="1"/>
  <c r="R7" i="9"/>
  <c r="R8" i="9" s="1"/>
  <c r="V6" i="10"/>
  <c r="V7" i="10" s="1"/>
  <c r="T6" i="9" l="1"/>
  <c r="S7" i="9"/>
  <c r="S8" i="9" s="1"/>
  <c r="W6" i="10"/>
  <c r="U6" i="9" l="1"/>
  <c r="T7" i="9"/>
  <c r="T8" i="9" s="1"/>
  <c r="W7" i="10"/>
  <c r="X6" i="10"/>
  <c r="X7" i="10" s="1"/>
  <c r="V6" i="9" l="1"/>
  <c r="U7" i="9"/>
  <c r="U8" i="9" s="1"/>
  <c r="Y6" i="10"/>
  <c r="Y7" i="10" s="1"/>
  <c r="W6" i="9" l="1"/>
  <c r="V7" i="9"/>
  <c r="V8" i="9" s="1"/>
  <c r="Z6" i="10"/>
  <c r="Z7" i="10" s="1"/>
  <c r="X6" i="9" l="1"/>
  <c r="W7" i="9"/>
  <c r="W8" i="9" s="1"/>
  <c r="AA6" i="10"/>
  <c r="AA7" i="10" s="1"/>
  <c r="Y6" i="9" l="1"/>
  <c r="X7" i="9"/>
  <c r="X8" i="9" s="1"/>
  <c r="AB6" i="10"/>
  <c r="AB7" i="10" s="1"/>
  <c r="Z6" i="9" l="1"/>
  <c r="Y7" i="9"/>
  <c r="Y8" i="9" s="1"/>
  <c r="AC6" i="10"/>
  <c r="B8" i="10" s="1"/>
  <c r="AA6" i="9" l="1"/>
  <c r="Z7" i="9"/>
  <c r="Z8" i="9" s="1"/>
  <c r="AC7" i="10"/>
  <c r="B9" i="10"/>
  <c r="AB6" i="9" l="1"/>
  <c r="AA7" i="9"/>
  <c r="AA8" i="9" s="1"/>
  <c r="AD8" i="9"/>
  <c r="AC6" i="9" l="1"/>
  <c r="AB7" i="9"/>
  <c r="AB8" i="9" s="1"/>
  <c r="C8" i="10"/>
  <c r="AG7" i="10"/>
  <c r="AJ7" i="10" s="1"/>
  <c r="AC7" i="9" l="1"/>
  <c r="B9" i="9"/>
  <c r="B10" i="9" s="1"/>
  <c r="B11" i="9" s="1"/>
  <c r="D8" i="10"/>
  <c r="C9" i="10"/>
  <c r="AC8" i="9" l="1"/>
  <c r="AI8" i="9" s="1"/>
  <c r="AK8" i="9" s="1"/>
  <c r="C10" i="13" s="1"/>
  <c r="AJ8" i="9"/>
  <c r="D9" i="10"/>
  <c r="E8" i="10"/>
  <c r="C9" i="13" l="1"/>
  <c r="H14" i="3"/>
  <c r="C9" i="9"/>
  <c r="C10" i="9" s="1"/>
  <c r="C11" i="9" s="1"/>
  <c r="E9" i="10"/>
  <c r="F8" i="10"/>
  <c r="D9" i="9" l="1"/>
  <c r="D10" i="9" s="1"/>
  <c r="D11" i="9" s="1"/>
  <c r="F9" i="10"/>
  <c r="G8" i="10"/>
  <c r="E9" i="9" l="1"/>
  <c r="E10" i="9" s="1"/>
  <c r="E11" i="9" s="1"/>
  <c r="G9" i="10"/>
  <c r="H8" i="10"/>
  <c r="F9" i="9" l="1"/>
  <c r="F10" i="9" s="1"/>
  <c r="F11" i="9" s="1"/>
  <c r="H9" i="10"/>
  <c r="I8" i="10"/>
  <c r="G9" i="9" l="1"/>
  <c r="G10" i="9" s="1"/>
  <c r="G11" i="9" s="1"/>
  <c r="I9" i="10"/>
  <c r="J8" i="10"/>
  <c r="H9" i="9" l="1"/>
  <c r="H10" i="9" s="1"/>
  <c r="H11" i="9" s="1"/>
  <c r="J9" i="10"/>
  <c r="K8" i="10"/>
  <c r="I9" i="9" l="1"/>
  <c r="I10" i="9" s="1"/>
  <c r="I11" i="9" s="1"/>
  <c r="K9" i="10"/>
  <c r="L8" i="10"/>
  <c r="J9" i="9" l="1"/>
  <c r="J10" i="9" s="1"/>
  <c r="J11" i="9" s="1"/>
  <c r="L9" i="10"/>
  <c r="M8" i="10"/>
  <c r="K9" i="9" l="1"/>
  <c r="K10" i="9" s="1"/>
  <c r="K11" i="9" s="1"/>
  <c r="M9" i="10"/>
  <c r="N8" i="10"/>
  <c r="L9" i="9" l="1"/>
  <c r="L10" i="9" s="1"/>
  <c r="L11" i="9" s="1"/>
  <c r="N9" i="10"/>
  <c r="O8" i="10"/>
  <c r="M9" i="9" l="1"/>
  <c r="M10" i="9" s="1"/>
  <c r="M11" i="9" s="1"/>
  <c r="O9" i="10"/>
  <c r="P8" i="10"/>
  <c r="N9" i="9" l="1"/>
  <c r="N10" i="9" s="1"/>
  <c r="N11" i="9" s="1"/>
  <c r="P9" i="10"/>
  <c r="Q8" i="10"/>
  <c r="O9" i="9" l="1"/>
  <c r="O10" i="9" s="1"/>
  <c r="O11" i="9" s="1"/>
  <c r="Q9" i="10"/>
  <c r="R8" i="10"/>
  <c r="P9" i="9" l="1"/>
  <c r="P10" i="9" s="1"/>
  <c r="P11" i="9" s="1"/>
  <c r="R9" i="10"/>
  <c r="S8" i="10"/>
  <c r="Q9" i="9" l="1"/>
  <c r="Q10" i="9" s="1"/>
  <c r="Q11" i="9" s="1"/>
  <c r="S9" i="10"/>
  <c r="T8" i="10"/>
  <c r="R9" i="9" l="1"/>
  <c r="R10" i="9" s="1"/>
  <c r="R11" i="9" s="1"/>
  <c r="T9" i="10"/>
  <c r="U8" i="10"/>
  <c r="S9" i="9" l="1"/>
  <c r="S10" i="9" s="1"/>
  <c r="S11" i="9" s="1"/>
  <c r="U9" i="10"/>
  <c r="V8" i="10"/>
  <c r="T9" i="9" l="1"/>
  <c r="T10" i="9" s="1"/>
  <c r="T11" i="9" s="1"/>
  <c r="V9" i="10"/>
  <c r="W8" i="10"/>
  <c r="U9" i="9" l="1"/>
  <c r="U10" i="9" s="1"/>
  <c r="U11" i="9" s="1"/>
  <c r="W9" i="10"/>
  <c r="X8" i="10"/>
  <c r="V9" i="9" l="1"/>
  <c r="V10" i="9" s="1"/>
  <c r="V11" i="9" s="1"/>
  <c r="X9" i="10"/>
  <c r="Y8" i="10"/>
  <c r="W9" i="9" l="1"/>
  <c r="W10" i="9" s="1"/>
  <c r="W11" i="9" s="1"/>
  <c r="Y9" i="10"/>
  <c r="Z8" i="10"/>
  <c r="X9" i="9" l="1"/>
  <c r="X10" i="9" s="1"/>
  <c r="X11" i="9" s="1"/>
  <c r="Z9" i="10"/>
  <c r="AA8" i="10"/>
  <c r="Y9" i="9" l="1"/>
  <c r="Y10" i="9" s="1"/>
  <c r="Y11" i="9" s="1"/>
  <c r="AA9" i="10"/>
  <c r="AB8" i="10"/>
  <c r="AC8" i="10" s="1"/>
  <c r="AD8" i="10" s="1"/>
  <c r="AE8" i="10" s="1"/>
  <c r="AF8" i="10" s="1"/>
  <c r="B10" i="10" s="1"/>
  <c r="Z9" i="9" l="1"/>
  <c r="Z10" i="9" s="1"/>
  <c r="Z11" i="9" s="1"/>
  <c r="AB9" i="10"/>
  <c r="AA9" i="9" l="1"/>
  <c r="AA10" i="9" s="1"/>
  <c r="AA11" i="9" s="1"/>
  <c r="AC9" i="10"/>
  <c r="AB9" i="9" l="1"/>
  <c r="AB10" i="9" s="1"/>
  <c r="AB11" i="9" s="1"/>
  <c r="AD9" i="10"/>
  <c r="AC9" i="9" l="1"/>
  <c r="AC10" i="9" s="1"/>
  <c r="AC11" i="9" s="1"/>
  <c r="AE9" i="10"/>
  <c r="AD9" i="9" l="1"/>
  <c r="AD10" i="9" s="1"/>
  <c r="AD11" i="9" s="1"/>
  <c r="AF9" i="10"/>
  <c r="B11" i="10"/>
  <c r="AE9" i="9" l="1"/>
  <c r="AE10" i="9" s="1"/>
  <c r="AE11" i="9" s="1"/>
  <c r="C10" i="10"/>
  <c r="AG9" i="10"/>
  <c r="AJ9" i="10" s="1"/>
  <c r="AF9" i="9" l="1"/>
  <c r="AF10" i="9" s="1"/>
  <c r="AF11" i="9" s="1"/>
  <c r="C11" i="10"/>
  <c r="D10" i="10"/>
  <c r="AI11" i="9" l="1"/>
  <c r="AK11" i="9" s="1"/>
  <c r="D10" i="13" s="1"/>
  <c r="B12" i="9"/>
  <c r="B13" i="9" s="1"/>
  <c r="B14" i="9" s="1"/>
  <c r="D11" i="10"/>
  <c r="E10" i="10"/>
  <c r="I14" i="3" l="1"/>
  <c r="AJ11" i="9"/>
  <c r="C12" i="9"/>
  <c r="C13" i="9" s="1"/>
  <c r="C14" i="9" s="1"/>
  <c r="E11" i="10"/>
  <c r="F10" i="10"/>
  <c r="D9" i="13" l="1"/>
  <c r="D12" i="9"/>
  <c r="D13" i="9" s="1"/>
  <c r="D14" i="9" s="1"/>
  <c r="F11" i="10"/>
  <c r="G10" i="10"/>
  <c r="E12" i="9" l="1"/>
  <c r="E13" i="9" s="1"/>
  <c r="E14" i="9" s="1"/>
  <c r="G11" i="10"/>
  <c r="H10" i="10"/>
  <c r="F12" i="9" l="1"/>
  <c r="F13" i="9" s="1"/>
  <c r="F14" i="9" s="1"/>
  <c r="H11" i="10"/>
  <c r="I10" i="10"/>
  <c r="G12" i="9" l="1"/>
  <c r="G13" i="9" s="1"/>
  <c r="G14" i="9" s="1"/>
  <c r="I11" i="10"/>
  <c r="J10" i="10"/>
  <c r="H12" i="9" l="1"/>
  <c r="H13" i="9" s="1"/>
  <c r="H14" i="9" s="1"/>
  <c r="J11" i="10"/>
  <c r="K10" i="10"/>
  <c r="I12" i="9" l="1"/>
  <c r="I13" i="9" s="1"/>
  <c r="I14" i="9" s="1"/>
  <c r="K11" i="10"/>
  <c r="L10" i="10"/>
  <c r="J12" i="9" l="1"/>
  <c r="J13" i="9" s="1"/>
  <c r="J14" i="9" s="1"/>
  <c r="L11" i="10"/>
  <c r="M10" i="10"/>
  <c r="K12" i="9" l="1"/>
  <c r="K13" i="9" s="1"/>
  <c r="K14" i="9" s="1"/>
  <c r="M11" i="10"/>
  <c r="N10" i="10"/>
  <c r="L12" i="9" l="1"/>
  <c r="L13" i="9" s="1"/>
  <c r="L14" i="9" s="1"/>
  <c r="N11" i="10"/>
  <c r="O10" i="10"/>
  <c r="M12" i="9" l="1"/>
  <c r="M13" i="9" s="1"/>
  <c r="M14" i="9" s="1"/>
  <c r="O11" i="10"/>
  <c r="P10" i="10"/>
  <c r="N12" i="9" l="1"/>
  <c r="N13" i="9" s="1"/>
  <c r="N14" i="9" s="1"/>
  <c r="P11" i="10"/>
  <c r="Q10" i="10"/>
  <c r="O12" i="9" l="1"/>
  <c r="O13" i="9" s="1"/>
  <c r="O14" i="9" s="1"/>
  <c r="Q11" i="10"/>
  <c r="R10" i="10"/>
  <c r="P12" i="9" l="1"/>
  <c r="P13" i="9" s="1"/>
  <c r="P14" i="9" s="1"/>
  <c r="R11" i="10"/>
  <c r="S10" i="10"/>
  <c r="Q12" i="9" l="1"/>
  <c r="Q13" i="9" s="1"/>
  <c r="Q14" i="9" s="1"/>
  <c r="S11" i="10"/>
  <c r="T10" i="10"/>
  <c r="R12" i="9" l="1"/>
  <c r="R13" i="9" s="1"/>
  <c r="R14" i="9" s="1"/>
  <c r="T11" i="10"/>
  <c r="U10" i="10"/>
  <c r="S12" i="9" l="1"/>
  <c r="S13" i="9" s="1"/>
  <c r="S14" i="9" s="1"/>
  <c r="U11" i="10"/>
  <c r="V10" i="10"/>
  <c r="T12" i="9" l="1"/>
  <c r="T13" i="9" s="1"/>
  <c r="T14" i="9" s="1"/>
  <c r="V11" i="10"/>
  <c r="W10" i="10"/>
  <c r="U12" i="9" l="1"/>
  <c r="U13" i="9" s="1"/>
  <c r="U14" i="9" s="1"/>
  <c r="W11" i="10"/>
  <c r="X10" i="10"/>
  <c r="V12" i="9" l="1"/>
  <c r="V13" i="9" s="1"/>
  <c r="V14" i="9" s="1"/>
  <c r="X11" i="10"/>
  <c r="Y10" i="10"/>
  <c r="W12" i="9" l="1"/>
  <c r="W13" i="9" s="1"/>
  <c r="W14" i="9" s="1"/>
  <c r="Y11" i="10"/>
  <c r="Z10" i="10"/>
  <c r="X12" i="9" l="1"/>
  <c r="X13" i="9" s="1"/>
  <c r="X14" i="9" s="1"/>
  <c r="Z11" i="10"/>
  <c r="AA10" i="10"/>
  <c r="Y12" i="9" l="1"/>
  <c r="Y13" i="9" s="1"/>
  <c r="Y14" i="9" s="1"/>
  <c r="AA11" i="10"/>
  <c r="AB10" i="10"/>
  <c r="Z12" i="9" l="1"/>
  <c r="Z13" i="9" s="1"/>
  <c r="Z14" i="9" s="1"/>
  <c r="AB11" i="10"/>
  <c r="AC10" i="10"/>
  <c r="AA12" i="9" l="1"/>
  <c r="AA13" i="9" s="1"/>
  <c r="AA14" i="9" s="1"/>
  <c r="AC11" i="10"/>
  <c r="AD10" i="10"/>
  <c r="AB12" i="9" l="1"/>
  <c r="AB13" i="9" s="1"/>
  <c r="AB14" i="9" s="1"/>
  <c r="AD11" i="10"/>
  <c r="AE10" i="10"/>
  <c r="B12" i="10" s="1"/>
  <c r="AC12" i="9" l="1"/>
  <c r="AC13" i="9" s="1"/>
  <c r="AC14" i="9" s="1"/>
  <c r="AE11" i="10"/>
  <c r="B13" i="10"/>
  <c r="AD12" i="9" l="1"/>
  <c r="AD13" i="9" s="1"/>
  <c r="AD14" i="9" s="1"/>
  <c r="C12" i="10"/>
  <c r="AG11" i="10"/>
  <c r="AJ11" i="10" s="1"/>
  <c r="AE12" i="9" l="1"/>
  <c r="C13" i="10"/>
  <c r="D12" i="10"/>
  <c r="AE13" i="9" l="1"/>
  <c r="AE14" i="9" s="1"/>
  <c r="AI14" i="9" s="1"/>
  <c r="AK14" i="9" s="1"/>
  <c r="E10" i="13" s="1"/>
  <c r="B15" i="9"/>
  <c r="D13" i="10"/>
  <c r="E12" i="10"/>
  <c r="J14" i="3" l="1"/>
  <c r="C15" i="9"/>
  <c r="C16" i="9" s="1"/>
  <c r="C17" i="9" s="1"/>
  <c r="B16" i="9"/>
  <c r="B17" i="9" s="1"/>
  <c r="E13" i="10"/>
  <c r="F12" i="10"/>
  <c r="D15" i="9" l="1"/>
  <c r="D16" i="9" s="1"/>
  <c r="D17" i="9" s="1"/>
  <c r="F13" i="10"/>
  <c r="G12" i="10"/>
  <c r="E15" i="9" l="1"/>
  <c r="E16" i="9" s="1"/>
  <c r="E17" i="9" s="1"/>
  <c r="G13" i="10"/>
  <c r="H12" i="10"/>
  <c r="F15" i="9" l="1"/>
  <c r="F16" i="9" s="1"/>
  <c r="F17" i="9" s="1"/>
  <c r="H13" i="10"/>
  <c r="I12" i="10"/>
  <c r="G15" i="9" l="1"/>
  <c r="G16" i="9" s="1"/>
  <c r="G17" i="9" s="1"/>
  <c r="I13" i="10"/>
  <c r="J12" i="10"/>
  <c r="H15" i="9" l="1"/>
  <c r="H16" i="9" s="1"/>
  <c r="H17" i="9" s="1"/>
  <c r="J13" i="10"/>
  <c r="K12" i="10"/>
  <c r="K13" i="10" s="1"/>
  <c r="I15" i="9" l="1"/>
  <c r="I16" i="9" s="1"/>
  <c r="I17" i="9" s="1"/>
  <c r="L12" i="10"/>
  <c r="J15" i="9" l="1"/>
  <c r="J16" i="9" s="1"/>
  <c r="J17" i="9" s="1"/>
  <c r="L13" i="10"/>
  <c r="M12" i="10"/>
  <c r="K15" i="9" l="1"/>
  <c r="K16" i="9" s="1"/>
  <c r="K17" i="9" s="1"/>
  <c r="M13" i="10"/>
  <c r="N12" i="10"/>
  <c r="L15" i="9" l="1"/>
  <c r="L16" i="9" s="1"/>
  <c r="L17" i="9" s="1"/>
  <c r="N13" i="10"/>
  <c r="O12" i="10"/>
  <c r="M15" i="9" l="1"/>
  <c r="M16" i="9" s="1"/>
  <c r="M17" i="9" s="1"/>
  <c r="O13" i="10"/>
  <c r="P12" i="10"/>
  <c r="N15" i="9" l="1"/>
  <c r="N16" i="9" s="1"/>
  <c r="N17" i="9" s="1"/>
  <c r="P13" i="10"/>
  <c r="Q12" i="10"/>
  <c r="O15" i="9" l="1"/>
  <c r="O16" i="9" s="1"/>
  <c r="O17" i="9" s="1"/>
  <c r="Q13" i="10"/>
  <c r="R12" i="10"/>
  <c r="P15" i="9" l="1"/>
  <c r="P16" i="9" s="1"/>
  <c r="P17" i="9" s="1"/>
  <c r="R13" i="10"/>
  <c r="S12" i="10"/>
  <c r="Q15" i="9" l="1"/>
  <c r="Q16" i="9" s="1"/>
  <c r="Q17" i="9" s="1"/>
  <c r="S13" i="10"/>
  <c r="T12" i="10"/>
  <c r="R15" i="9" l="1"/>
  <c r="R16" i="9" s="1"/>
  <c r="R17" i="9" s="1"/>
  <c r="T13" i="10"/>
  <c r="U12" i="10"/>
  <c r="S15" i="9" l="1"/>
  <c r="S16" i="9" s="1"/>
  <c r="S17" i="9" s="1"/>
  <c r="U13" i="10"/>
  <c r="V12" i="10"/>
  <c r="T15" i="9" l="1"/>
  <c r="T16" i="9" s="1"/>
  <c r="T17" i="9" s="1"/>
  <c r="V13" i="10"/>
  <c r="W12" i="10"/>
  <c r="U15" i="9" l="1"/>
  <c r="U16" i="9" s="1"/>
  <c r="U17" i="9" s="1"/>
  <c r="W13" i="10"/>
  <c r="X12" i="10"/>
  <c r="V15" i="9" l="1"/>
  <c r="V16" i="9" s="1"/>
  <c r="V17" i="9" s="1"/>
  <c r="X13" i="10"/>
  <c r="Y12" i="10"/>
  <c r="W15" i="9" l="1"/>
  <c r="W16" i="9" s="1"/>
  <c r="W17" i="9" s="1"/>
  <c r="Y13" i="10"/>
  <c r="Z12" i="10"/>
  <c r="X15" i="9" l="1"/>
  <c r="X16" i="9" s="1"/>
  <c r="X17" i="9" s="1"/>
  <c r="Z13" i="10"/>
  <c r="AA12" i="10"/>
  <c r="Y15" i="9" l="1"/>
  <c r="Y16" i="9" s="1"/>
  <c r="Y17" i="9" s="1"/>
  <c r="AA13" i="10"/>
  <c r="AB12" i="10"/>
  <c r="Z15" i="9" l="1"/>
  <c r="Z16" i="9" s="1"/>
  <c r="Z17" i="9" s="1"/>
  <c r="AB13" i="10"/>
  <c r="AC12" i="10"/>
  <c r="AA15" i="9" l="1"/>
  <c r="AA16" i="9" s="1"/>
  <c r="AA17" i="9" s="1"/>
  <c r="AC13" i="10"/>
  <c r="AD12" i="10"/>
  <c r="AB15" i="9" l="1"/>
  <c r="AB16" i="9" s="1"/>
  <c r="AB17" i="9" s="1"/>
  <c r="AD13" i="10"/>
  <c r="AE12" i="10"/>
  <c r="AC15" i="9" l="1"/>
  <c r="AC16" i="9" s="1"/>
  <c r="AC17" i="9" s="1"/>
  <c r="AE13" i="10"/>
  <c r="AF12" i="10"/>
  <c r="B14" i="10" s="1"/>
  <c r="AD15" i="9" l="1"/>
  <c r="AD16" i="9" s="1"/>
  <c r="AD17" i="9" s="1"/>
  <c r="AF13" i="10"/>
  <c r="AE15" i="9" l="1"/>
  <c r="AE16" i="9" s="1"/>
  <c r="AE17" i="9" s="1"/>
  <c r="B15" i="10"/>
  <c r="C14" i="10"/>
  <c r="AG13" i="10"/>
  <c r="AJ13" i="10" s="1"/>
  <c r="AF15" i="9" l="1"/>
  <c r="AF16" i="9" s="1"/>
  <c r="AF17" i="9" s="1"/>
  <c r="AI17" i="9" s="1"/>
  <c r="AK17" i="9" s="1"/>
  <c r="F10" i="13" s="1"/>
  <c r="C15" i="10"/>
  <c r="D14" i="10"/>
  <c r="B18" i="9" l="1"/>
  <c r="B19" i="9" s="1"/>
  <c r="B20" i="9" s="1"/>
  <c r="K14" i="3"/>
  <c r="D15" i="10"/>
  <c r="E14" i="10"/>
  <c r="AJ17" i="9"/>
  <c r="F9" i="13" l="1"/>
  <c r="C18" i="9"/>
  <c r="C19" i="9" s="1"/>
  <c r="C20" i="9" s="1"/>
  <c r="E15" i="10"/>
  <c r="F14" i="10"/>
  <c r="D18" i="9" l="1"/>
  <c r="D19" i="9" s="1"/>
  <c r="D20" i="9" s="1"/>
  <c r="F15" i="10"/>
  <c r="G14" i="10"/>
  <c r="E18" i="9" l="1"/>
  <c r="E19" i="9" s="1"/>
  <c r="E20" i="9" s="1"/>
  <c r="G15" i="10"/>
  <c r="H14" i="10"/>
  <c r="F18" i="9" l="1"/>
  <c r="F19" i="9" s="1"/>
  <c r="F20" i="9" s="1"/>
  <c r="G18" i="9"/>
  <c r="G19" i="9" s="1"/>
  <c r="G20" i="9" s="1"/>
  <c r="H15" i="10"/>
  <c r="I14" i="10"/>
  <c r="H18" i="9" l="1"/>
  <c r="H19" i="9" s="1"/>
  <c r="H20" i="9" s="1"/>
  <c r="I15" i="10"/>
  <c r="J14" i="10"/>
  <c r="I18" i="9" l="1"/>
  <c r="I19" i="9" s="1"/>
  <c r="I20" i="9" s="1"/>
  <c r="J15" i="10"/>
  <c r="K14" i="10"/>
  <c r="J18" i="9" l="1"/>
  <c r="J19" i="9" s="1"/>
  <c r="J20" i="9" s="1"/>
  <c r="K15" i="10"/>
  <c r="L14" i="10"/>
  <c r="K18" i="9" l="1"/>
  <c r="K19" i="9" s="1"/>
  <c r="K20" i="9" s="1"/>
  <c r="L15" i="10"/>
  <c r="M14" i="10"/>
  <c r="L18" i="9" l="1"/>
  <c r="L19" i="9" s="1"/>
  <c r="L20" i="9" s="1"/>
  <c r="M15" i="10"/>
  <c r="N14" i="10"/>
  <c r="M18" i="9" l="1"/>
  <c r="M19" i="9" s="1"/>
  <c r="M20" i="9" s="1"/>
  <c r="N15" i="10"/>
  <c r="O14" i="10"/>
  <c r="N18" i="9" l="1"/>
  <c r="N19" i="9" s="1"/>
  <c r="N20" i="9" s="1"/>
  <c r="O15" i="10"/>
  <c r="P14" i="10"/>
  <c r="O18" i="9" l="1"/>
  <c r="O19" i="9" s="1"/>
  <c r="O20" i="9" s="1"/>
  <c r="P15" i="10"/>
  <c r="Q14" i="10"/>
  <c r="P18" i="9" l="1"/>
  <c r="P19" i="9" s="1"/>
  <c r="P20" i="9" s="1"/>
  <c r="Q15" i="10"/>
  <c r="R14" i="10"/>
  <c r="Q18" i="9" l="1"/>
  <c r="Q19" i="9" s="1"/>
  <c r="Q20" i="9" s="1"/>
  <c r="R15" i="10"/>
  <c r="S14" i="10"/>
  <c r="R18" i="9" l="1"/>
  <c r="R19" i="9" s="1"/>
  <c r="R20" i="9" s="1"/>
  <c r="S15" i="10"/>
  <c r="T14" i="10"/>
  <c r="S18" i="9" l="1"/>
  <c r="S19" i="9" s="1"/>
  <c r="S20" i="9" s="1"/>
  <c r="T15" i="10"/>
  <c r="U14" i="10"/>
  <c r="T18" i="9" l="1"/>
  <c r="T19" i="9" s="1"/>
  <c r="T20" i="9" s="1"/>
  <c r="U15" i="10"/>
  <c r="V14" i="10"/>
  <c r="U18" i="9" l="1"/>
  <c r="U19" i="9" s="1"/>
  <c r="U20" i="9" s="1"/>
  <c r="V15" i="10"/>
  <c r="W14" i="10"/>
  <c r="V18" i="9" l="1"/>
  <c r="V19" i="9" s="1"/>
  <c r="V20" i="9" s="1"/>
  <c r="W15" i="10"/>
  <c r="X14" i="10"/>
  <c r="W18" i="9" l="1"/>
  <c r="W19" i="9" s="1"/>
  <c r="W20" i="9" s="1"/>
  <c r="X15" i="10"/>
  <c r="Y14" i="10"/>
  <c r="X18" i="9" l="1"/>
  <c r="X19" i="9" s="1"/>
  <c r="X20" i="9" s="1"/>
  <c r="Y15" i="10"/>
  <c r="Z14" i="10"/>
  <c r="Y18" i="9" l="1"/>
  <c r="Y19" i="9" s="1"/>
  <c r="Y20" i="9" s="1"/>
  <c r="Z15" i="10"/>
  <c r="AA14" i="10"/>
  <c r="Z18" i="9" l="1"/>
  <c r="Z19" i="9" s="1"/>
  <c r="Z20" i="9" s="1"/>
  <c r="AA15" i="10"/>
  <c r="AB14" i="10"/>
  <c r="AA18" i="9" l="1"/>
  <c r="AA19" i="9" s="1"/>
  <c r="AA20" i="9" s="1"/>
  <c r="AB15" i="10"/>
  <c r="AC14" i="10"/>
  <c r="AB18" i="9" l="1"/>
  <c r="AB19" i="9" s="1"/>
  <c r="AB20" i="9" s="1"/>
  <c r="AC15" i="10"/>
  <c r="AD14" i="10"/>
  <c r="AC18" i="9" l="1"/>
  <c r="AC19" i="9" s="1"/>
  <c r="AC20" i="9" s="1"/>
  <c r="AD15" i="10"/>
  <c r="AE14" i="10"/>
  <c r="B16" i="10" s="1"/>
  <c r="AD18" i="9" l="1"/>
  <c r="AD19" i="9" s="1"/>
  <c r="AD20" i="9" s="1"/>
  <c r="AE15" i="10"/>
  <c r="AE18" i="9" l="1"/>
  <c r="AE19" i="9" s="1"/>
  <c r="AE20" i="9" s="1"/>
  <c r="B17" i="10"/>
  <c r="C16" i="10"/>
  <c r="AG15" i="10"/>
  <c r="AJ15" i="10" s="1"/>
  <c r="AI20" i="9" l="1"/>
  <c r="AK20" i="9" s="1"/>
  <c r="G10" i="13" s="1"/>
  <c r="C17" i="10"/>
  <c r="D16" i="10"/>
  <c r="B21" i="9"/>
  <c r="B22" i="9" s="1"/>
  <c r="B23" i="9" s="1"/>
  <c r="L14" i="3" l="1"/>
  <c r="C21" i="9"/>
  <c r="C22" i="9" s="1"/>
  <c r="C23" i="9" s="1"/>
  <c r="D17" i="10"/>
  <c r="E16" i="10"/>
  <c r="E17" i="10" l="1"/>
  <c r="F16" i="10"/>
  <c r="F17" i="10" l="1"/>
  <c r="G16" i="10"/>
  <c r="G17" i="10" l="1"/>
  <c r="H16" i="10"/>
  <c r="H17" i="10" l="1"/>
  <c r="I16" i="10"/>
  <c r="I17" i="10" l="1"/>
  <c r="J16" i="10"/>
  <c r="J17" i="10" l="1"/>
  <c r="K16" i="10"/>
  <c r="K17" i="10" l="1"/>
  <c r="L16" i="10"/>
  <c r="L17" i="10" l="1"/>
  <c r="M16" i="10"/>
  <c r="M17" i="10" l="1"/>
  <c r="N16" i="10"/>
  <c r="N17" i="10" l="1"/>
  <c r="O16" i="10"/>
  <c r="O17" i="10" l="1"/>
  <c r="P16" i="10"/>
  <c r="P17" i="10" l="1"/>
  <c r="Q16" i="10"/>
  <c r="Q17" i="10" l="1"/>
  <c r="R16" i="10"/>
  <c r="R17" i="10" l="1"/>
  <c r="S16" i="10"/>
  <c r="S17" i="10" l="1"/>
  <c r="T16" i="10"/>
  <c r="T17" i="10" l="1"/>
  <c r="U16" i="10"/>
  <c r="U17" i="10" l="1"/>
  <c r="V16" i="10"/>
  <c r="V17" i="10" l="1"/>
  <c r="W16" i="10"/>
  <c r="W17" i="10" l="1"/>
  <c r="X16" i="10"/>
  <c r="X17" i="10" l="1"/>
  <c r="Y16" i="10"/>
  <c r="Y17" i="10" l="1"/>
  <c r="Z16" i="10"/>
  <c r="Z17" i="10" l="1"/>
  <c r="AA16" i="10"/>
  <c r="AA17" i="10" l="1"/>
  <c r="AB16" i="10"/>
  <c r="AB17" i="10" l="1"/>
  <c r="AC16" i="10"/>
  <c r="AC17" i="10" l="1"/>
  <c r="AD16" i="10"/>
  <c r="AD17" i="10" l="1"/>
  <c r="AE16" i="10"/>
  <c r="AE17" i="10" l="1"/>
  <c r="AF16" i="10"/>
  <c r="B18" i="10" s="1"/>
  <c r="AF17" i="10" l="1"/>
  <c r="B19" i="10" l="1"/>
  <c r="C18" i="10"/>
  <c r="AG17" i="10"/>
  <c r="AJ17" i="10" s="1"/>
  <c r="C19" i="10" l="1"/>
  <c r="D18" i="10"/>
  <c r="D19" i="10" l="1"/>
  <c r="E18" i="10"/>
  <c r="E19" i="10" l="1"/>
  <c r="F18" i="10"/>
  <c r="F19" i="10" l="1"/>
  <c r="G18" i="10"/>
  <c r="G19" i="10" l="1"/>
  <c r="H18" i="10"/>
  <c r="H19" i="10" l="1"/>
  <c r="I18" i="10"/>
  <c r="I19" i="10" l="1"/>
  <c r="J18" i="10"/>
  <c r="J19" i="10" l="1"/>
  <c r="K18" i="10"/>
  <c r="K19" i="10" l="1"/>
  <c r="L18" i="10"/>
  <c r="L19" i="10" l="1"/>
  <c r="M18" i="10"/>
  <c r="M19" i="10" l="1"/>
  <c r="N18" i="10"/>
  <c r="N19" i="10" l="1"/>
  <c r="O18" i="10"/>
  <c r="O19" i="10" l="1"/>
  <c r="P18" i="10"/>
  <c r="P19" i="10" l="1"/>
  <c r="Q18" i="10"/>
  <c r="Q19" i="10" l="1"/>
  <c r="R18" i="10"/>
  <c r="R19" i="10" l="1"/>
  <c r="S18" i="10"/>
  <c r="S19" i="10" l="1"/>
  <c r="T18" i="10"/>
  <c r="T19" i="10" l="1"/>
  <c r="U18" i="10"/>
  <c r="U19" i="10" l="1"/>
  <c r="V18" i="10"/>
  <c r="V19" i="10" l="1"/>
  <c r="W18" i="10"/>
  <c r="W19" i="10" l="1"/>
  <c r="X18" i="10"/>
  <c r="X19" i="10" l="1"/>
  <c r="Y18" i="10"/>
  <c r="Y19" i="10" l="1"/>
  <c r="Z18" i="10"/>
  <c r="Z19" i="10" l="1"/>
  <c r="AA18" i="10"/>
  <c r="AA19" i="10" l="1"/>
  <c r="AB18" i="10"/>
  <c r="AB19" i="10" l="1"/>
  <c r="AC18" i="10"/>
  <c r="AC19" i="10" l="1"/>
  <c r="AD18" i="10"/>
  <c r="AD19" i="10" l="1"/>
  <c r="AE18" i="10"/>
  <c r="AE19" i="10" l="1"/>
  <c r="AF18" i="10"/>
  <c r="B20" i="10" s="1"/>
  <c r="AF19" i="10" l="1"/>
  <c r="B21" i="10" l="1"/>
  <c r="C20" i="10"/>
  <c r="AG19" i="10"/>
  <c r="AJ19" i="10" s="1"/>
  <c r="C21" i="10" l="1"/>
  <c r="D20" i="10"/>
  <c r="D21" i="10" l="1"/>
  <c r="E20" i="10"/>
  <c r="E21" i="10" l="1"/>
  <c r="F20" i="10"/>
  <c r="F21" i="10" l="1"/>
  <c r="G20" i="10"/>
  <c r="G21" i="10" l="1"/>
  <c r="H20" i="10"/>
  <c r="H21" i="10" l="1"/>
  <c r="I20" i="10"/>
  <c r="I21" i="10" l="1"/>
  <c r="J20" i="10"/>
  <c r="J21" i="10" l="1"/>
  <c r="K20" i="10"/>
  <c r="K21" i="10" l="1"/>
  <c r="L20" i="10"/>
  <c r="L21" i="10" l="1"/>
  <c r="M20" i="10"/>
  <c r="M21" i="10" l="1"/>
  <c r="N20" i="10"/>
  <c r="N21" i="10" l="1"/>
  <c r="O20" i="10"/>
  <c r="O21" i="10" l="1"/>
  <c r="P20" i="10"/>
  <c r="P21" i="10" l="1"/>
  <c r="Q20" i="10"/>
  <c r="Q21" i="10" l="1"/>
  <c r="R20" i="10"/>
  <c r="R21" i="10" l="1"/>
  <c r="S20" i="10"/>
  <c r="S21" i="10" l="1"/>
  <c r="T20" i="10"/>
  <c r="T21" i="10" l="1"/>
  <c r="U20" i="10"/>
  <c r="U21" i="10" l="1"/>
  <c r="V20" i="10"/>
  <c r="V21" i="10" l="1"/>
  <c r="W20" i="10"/>
  <c r="W21" i="10" l="1"/>
  <c r="X20" i="10"/>
  <c r="X21" i="10" l="1"/>
  <c r="Y20" i="10"/>
  <c r="Y21" i="10" l="1"/>
  <c r="Z20" i="10"/>
  <c r="Z21" i="10" l="1"/>
  <c r="AA20" i="10"/>
  <c r="AA21" i="10" l="1"/>
  <c r="AB20" i="10"/>
  <c r="AB21" i="10" l="1"/>
  <c r="AC20" i="10"/>
  <c r="AC21" i="10" l="1"/>
  <c r="AD20" i="10"/>
  <c r="AD21" i="10" l="1"/>
  <c r="AE20" i="10"/>
  <c r="B22" i="10" s="1"/>
  <c r="AE21" i="10" l="1"/>
  <c r="B23" i="10" a="1"/>
  <c r="B23" i="10" s="1"/>
  <c r="C22" i="10" l="1"/>
  <c r="AG21" i="10"/>
  <c r="AJ21" i="10" s="1"/>
  <c r="C23" i="10" l="1"/>
  <c r="D22" i="10"/>
  <c r="D23" i="10" l="1"/>
  <c r="E22" i="10"/>
  <c r="E23" i="10" l="1"/>
  <c r="F22" i="10"/>
  <c r="F23" i="10" l="1"/>
  <c r="G22" i="10"/>
  <c r="G23" i="10" l="1"/>
  <c r="H22" i="10"/>
  <c r="H23" i="10" l="1"/>
  <c r="I22" i="10"/>
  <c r="I23" i="10" l="1"/>
  <c r="J22" i="10"/>
  <c r="J23" i="10" l="1"/>
  <c r="K22" i="10"/>
  <c r="K23" i="10" l="1"/>
  <c r="L22" i="10"/>
  <c r="L23" i="10" l="1"/>
  <c r="M22" i="10"/>
  <c r="M23" i="10" l="1"/>
  <c r="N22" i="10"/>
  <c r="N23" i="10" l="1"/>
  <c r="O22" i="10"/>
  <c r="O23" i="10" l="1"/>
  <c r="P22" i="10"/>
  <c r="P23" i="10" l="1"/>
  <c r="Q22" i="10"/>
  <c r="Q23" i="10" l="1"/>
  <c r="R22" i="10"/>
  <c r="R23" i="10" l="1"/>
  <c r="S22" i="10"/>
  <c r="S23" i="10" l="1"/>
  <c r="T22" i="10"/>
  <c r="T23" i="10" l="1"/>
  <c r="U22" i="10"/>
  <c r="U23" i="10" l="1"/>
  <c r="V22" i="10"/>
  <c r="V23" i="10" l="1"/>
  <c r="W22" i="10"/>
  <c r="W23" i="10" l="1"/>
  <c r="X22" i="10"/>
  <c r="X23" i="10" l="1"/>
  <c r="Y22" i="10"/>
  <c r="Y23" i="10" l="1"/>
  <c r="Z22" i="10"/>
  <c r="Z23" i="10" l="1"/>
  <c r="AA22" i="10"/>
  <c r="AA23" i="10" l="1"/>
  <c r="AB22" i="10"/>
  <c r="AB23" i="10" l="1"/>
  <c r="AC22" i="10"/>
  <c r="AC23" i="10" l="1"/>
  <c r="AD22" i="10"/>
  <c r="AD23" i="10" l="1"/>
  <c r="AE22" i="10"/>
  <c r="AE23" i="10" l="1"/>
  <c r="AF22" i="10"/>
  <c r="B24" i="10" s="1"/>
  <c r="AF23" i="10" l="1"/>
  <c r="B25" i="10" a="1"/>
  <c r="B25" i="10" s="1"/>
  <c r="C24" i="10" l="1"/>
  <c r="AG23" i="10"/>
  <c r="AJ23" i="10" s="1"/>
  <c r="C25" i="10" l="1"/>
  <c r="D24" i="10"/>
  <c r="D25" i="10" l="1"/>
  <c r="E24" i="10"/>
  <c r="E25" i="10" l="1"/>
  <c r="F24" i="10"/>
  <c r="F25" i="10" l="1"/>
  <c r="G24" i="10"/>
  <c r="G25" i="10" l="1"/>
  <c r="H24" i="10"/>
  <c r="H25" i="10" l="1"/>
  <c r="I24" i="10"/>
  <c r="I25" i="10" l="1"/>
  <c r="J24" i="10"/>
  <c r="J25" i="10" l="1"/>
  <c r="K24" i="10"/>
  <c r="K25" i="10" l="1"/>
  <c r="L24" i="10"/>
  <c r="L25" i="10" l="1"/>
  <c r="M24" i="10"/>
  <c r="M25" i="10" l="1"/>
  <c r="N24" i="10"/>
  <c r="N25" i="10" l="1"/>
  <c r="O24" i="10"/>
  <c r="O25" i="10" l="1"/>
  <c r="P24" i="10"/>
  <c r="P25" i="10" l="1"/>
  <c r="Q24" i="10"/>
  <c r="Q25" i="10" l="1"/>
  <c r="R24" i="10"/>
  <c r="R25" i="10" l="1"/>
  <c r="S24" i="10"/>
  <c r="S25" i="10" l="1"/>
  <c r="T24" i="10"/>
  <c r="T25" i="10" l="1"/>
  <c r="U24" i="10"/>
  <c r="U25" i="10" l="1"/>
  <c r="V24" i="10"/>
  <c r="V25" i="10" l="1"/>
  <c r="W24" i="10"/>
  <c r="W25" i="10" l="1"/>
  <c r="X24" i="10"/>
  <c r="X25" i="10" l="1"/>
  <c r="Y24" i="10"/>
  <c r="Y25" i="10" l="1"/>
  <c r="Z24" i="10"/>
  <c r="Z25" i="10" l="1"/>
  <c r="AA24" i="10"/>
  <c r="AA25" i="10" l="1"/>
  <c r="AB24" i="10"/>
  <c r="AB25" i="10" l="1"/>
  <c r="AC24" i="10"/>
  <c r="AC25" i="10" l="1"/>
  <c r="AD24" i="10"/>
  <c r="AD25" i="10" l="1"/>
  <c r="AE24" i="10"/>
  <c r="B26" i="10" s="1"/>
  <c r="AE25" i="10" l="1"/>
  <c r="B27" i="10" a="1"/>
  <c r="B27" i="10" s="1"/>
  <c r="C26" i="10" l="1"/>
  <c r="AG25" i="10"/>
  <c r="AJ25" i="10" s="1"/>
  <c r="C27" i="10" l="1"/>
  <c r="D26" i="10"/>
  <c r="D27" i="10" l="1"/>
  <c r="E26" i="10"/>
  <c r="E27" i="10" l="1"/>
  <c r="F26" i="10"/>
  <c r="F27" i="10" l="1"/>
  <c r="G26" i="10"/>
  <c r="G27" i="10" l="1"/>
  <c r="H26" i="10"/>
  <c r="H27" i="10" l="1"/>
  <c r="I26" i="10"/>
  <c r="I27" i="10" l="1"/>
  <c r="J26" i="10"/>
  <c r="J27" i="10" l="1"/>
  <c r="K26" i="10"/>
  <c r="K27" i="10" l="1"/>
  <c r="L26" i="10"/>
  <c r="L27" i="10" l="1"/>
  <c r="M26" i="10"/>
  <c r="M27" i="10" l="1"/>
  <c r="N26" i="10"/>
  <c r="N27" i="10" s="1"/>
  <c r="O26" i="10" l="1"/>
  <c r="O27" i="10" s="1"/>
  <c r="P26" i="10" l="1"/>
  <c r="P27" i="10" s="1"/>
  <c r="Q26" i="10" l="1"/>
  <c r="Q27" i="10" s="1"/>
  <c r="R26" i="10" l="1"/>
  <c r="R27" i="10" l="1"/>
  <c r="S26" i="10"/>
  <c r="S27" i="10" l="1"/>
  <c r="T26" i="10"/>
  <c r="T27" i="10" l="1"/>
  <c r="U26" i="10"/>
  <c r="U27" i="10" s="1"/>
  <c r="V26" i="10" l="1"/>
  <c r="V27" i="10" s="1"/>
  <c r="W26" i="10" l="1"/>
  <c r="W27" i="10" s="1"/>
  <c r="X26" i="10" l="1"/>
  <c r="X27" i="10" s="1"/>
  <c r="Y26" i="10" l="1"/>
  <c r="Y27" i="10" l="1"/>
  <c r="Z26" i="10"/>
  <c r="Z27" i="10" l="1"/>
  <c r="AA26" i="10"/>
  <c r="AA27" i="10" l="1"/>
  <c r="AB26" i="10"/>
  <c r="AB27" i="10" s="1"/>
  <c r="AC26" i="10" l="1"/>
  <c r="AC27" i="10" s="1"/>
  <c r="AD26" i="10" l="1"/>
  <c r="AD27" i="10" s="1"/>
  <c r="AE26" i="10" l="1"/>
  <c r="AE27" i="10" s="1"/>
  <c r="AF26" i="10" l="1"/>
  <c r="AF27" i="10" s="1"/>
  <c r="AG27" i="10" l="1"/>
  <c r="AJ27" i="10" s="1"/>
  <c r="AG5" i="10" l="1"/>
  <c r="AJ5" i="10" s="1"/>
  <c r="AJ20" i="9" l="1"/>
  <c r="G9" i="13" l="1"/>
  <c r="AJ14" i="9"/>
  <c r="D21" i="9"/>
  <c r="E9" i="13" l="1"/>
  <c r="E21" i="9"/>
  <c r="E22" i="9" s="1"/>
  <c r="E23" i="9" s="1"/>
  <c r="D22" i="9"/>
  <c r="D23" i="9" s="1"/>
  <c r="F21" i="9" l="1"/>
  <c r="F22" i="9" s="1"/>
  <c r="F23" i="9" s="1"/>
  <c r="G21" i="9" l="1"/>
  <c r="G22" i="9" s="1"/>
  <c r="G23" i="9" s="1"/>
  <c r="H21" i="9" l="1"/>
  <c r="H22" i="9" s="1"/>
  <c r="H23" i="9" s="1"/>
  <c r="I21" i="9" l="1"/>
  <c r="I22" i="9" s="1"/>
  <c r="I23" i="9" s="1"/>
  <c r="J21" i="9" l="1"/>
  <c r="J22" i="9" s="1"/>
  <c r="J23" i="9" s="1"/>
  <c r="K21" i="9" l="1"/>
  <c r="K22" i="9" s="1"/>
  <c r="K23" i="9" s="1"/>
  <c r="L21" i="9"/>
  <c r="L22" i="9" s="1"/>
  <c r="L23" i="9" s="1"/>
  <c r="M21" i="9" l="1"/>
  <c r="M22" i="9" s="1"/>
  <c r="M23" i="9" s="1"/>
  <c r="N21" i="9" l="1"/>
  <c r="N22" i="9" s="1"/>
  <c r="N23" i="9" s="1"/>
  <c r="O21" i="9" l="1"/>
  <c r="O22" i="9" s="1"/>
  <c r="O23" i="9" s="1"/>
  <c r="P21" i="9" l="1"/>
  <c r="P22" i="9" s="1"/>
  <c r="P23" i="9" s="1"/>
  <c r="Q21" i="9" l="1"/>
  <c r="Q22" i="9" s="1"/>
  <c r="Q23" i="9" s="1"/>
  <c r="R21" i="9" l="1"/>
  <c r="R22" i="9" s="1"/>
  <c r="R23" i="9" s="1"/>
  <c r="S21" i="9" l="1"/>
  <c r="S22" i="9" s="1"/>
  <c r="S23" i="9" s="1"/>
  <c r="T21" i="9" l="1"/>
  <c r="T22" i="9" s="1"/>
  <c r="T23" i="9" s="1"/>
  <c r="U21" i="9" l="1"/>
  <c r="U22" i="9" s="1"/>
  <c r="U23" i="9" s="1"/>
  <c r="V21" i="9" l="1"/>
  <c r="V22" i="9" s="1"/>
  <c r="V23" i="9" s="1"/>
  <c r="W21" i="9" l="1"/>
  <c r="W22" i="9" s="1"/>
  <c r="W23" i="9" s="1"/>
  <c r="X21" i="9" l="1"/>
  <c r="X22" i="9" s="1"/>
  <c r="X23" i="9" s="1"/>
  <c r="Y21" i="9" l="1"/>
  <c r="Y22" i="9" s="1"/>
  <c r="Y23" i="9" s="1"/>
  <c r="Z21" i="9" l="1"/>
  <c r="Z22" i="9" s="1"/>
  <c r="Z23" i="9" s="1"/>
  <c r="AA21" i="9" l="1"/>
  <c r="AA22" i="9" s="1"/>
  <c r="AA23" i="9" s="1"/>
  <c r="AB21" i="9" l="1"/>
  <c r="AB22" i="9" s="1"/>
  <c r="AB23" i="9" s="1"/>
  <c r="AC21" i="9" l="1"/>
  <c r="AC22" i="9" s="1"/>
  <c r="AC23" i="9" s="1"/>
  <c r="AD21" i="9" l="1"/>
  <c r="AD22" i="9" s="1"/>
  <c r="AD23" i="9" s="1"/>
  <c r="AE21" i="9" l="1"/>
  <c r="AE22" i="9" s="1"/>
  <c r="AE23" i="9" s="1"/>
  <c r="AF21" i="9" l="1"/>
  <c r="AF22" i="9" s="1"/>
  <c r="AF23" i="9" s="1"/>
  <c r="B24" i="9" l="1"/>
  <c r="B25" i="9" s="1"/>
  <c r="B26" i="9" s="1"/>
  <c r="AI23" i="9" l="1"/>
  <c r="AK23" i="9" s="1"/>
  <c r="H10" i="13" s="1"/>
  <c r="AJ23" i="9"/>
  <c r="C24" i="9"/>
  <c r="C25" i="9" s="1"/>
  <c r="C26" i="9" s="1"/>
  <c r="H9" i="13" l="1"/>
  <c r="M14" i="3"/>
  <c r="D24" i="9"/>
  <c r="D25" i="9" s="1"/>
  <c r="D26" i="9" s="1"/>
  <c r="E24" i="9" l="1"/>
  <c r="E25" i="9" s="1"/>
  <c r="E26" i="9" s="1"/>
  <c r="F24" i="9" l="1"/>
  <c r="F25" i="9" s="1"/>
  <c r="F26" i="9" s="1"/>
  <c r="G24" i="9" l="1"/>
  <c r="G25" i="9" s="1"/>
  <c r="G26" i="9" s="1"/>
  <c r="H24" i="9" l="1"/>
  <c r="H25" i="9" s="1"/>
  <c r="H26" i="9" s="1"/>
  <c r="I24" i="9" l="1"/>
  <c r="I25" i="9" s="1"/>
  <c r="I26" i="9" s="1"/>
  <c r="J24" i="9" l="1"/>
  <c r="J25" i="9" s="1"/>
  <c r="J26" i="9" s="1"/>
  <c r="K24" i="9" l="1"/>
  <c r="K25" i="9" s="1"/>
  <c r="K26" i="9" s="1"/>
  <c r="L24" i="9" l="1"/>
  <c r="L25" i="9" s="1"/>
  <c r="L26" i="9" s="1"/>
  <c r="M24" i="9" l="1"/>
  <c r="M25" i="9" s="1"/>
  <c r="M26" i="9" s="1"/>
  <c r="N24" i="9" l="1"/>
  <c r="N25" i="9" s="1"/>
  <c r="N26" i="9" s="1"/>
  <c r="O24" i="9" l="1"/>
  <c r="O25" i="9" s="1"/>
  <c r="O26" i="9" s="1"/>
  <c r="P24" i="9" l="1"/>
  <c r="P25" i="9" s="1"/>
  <c r="P26" i="9" s="1"/>
  <c r="Q24" i="9" l="1"/>
  <c r="Q25" i="9" s="1"/>
  <c r="Q26" i="9" s="1"/>
  <c r="R24" i="9" l="1"/>
  <c r="R25" i="9" s="1"/>
  <c r="R26" i="9" s="1"/>
  <c r="S24" i="9" l="1"/>
  <c r="S25" i="9" s="1"/>
  <c r="S26" i="9" s="1"/>
  <c r="T24" i="9" l="1"/>
  <c r="T25" i="9" s="1"/>
  <c r="T26" i="9" s="1"/>
  <c r="U24" i="9" l="1"/>
  <c r="U25" i="9" s="1"/>
  <c r="U26" i="9" s="1"/>
  <c r="V24" i="9" l="1"/>
  <c r="V25" i="9" s="1"/>
  <c r="V26" i="9" s="1"/>
  <c r="W24" i="9" l="1"/>
  <c r="W25" i="9" s="1"/>
  <c r="W26" i="9" s="1"/>
  <c r="X24" i="9" l="1"/>
  <c r="X25" i="9" s="1"/>
  <c r="X26" i="9" s="1"/>
  <c r="Y24" i="9" l="1"/>
  <c r="Y25" i="9" s="1"/>
  <c r="Y26" i="9" s="1"/>
  <c r="Z24" i="9" l="1"/>
  <c r="Z25" i="9" s="1"/>
  <c r="Z26" i="9" s="1"/>
  <c r="AA24" i="9" l="1"/>
  <c r="AA25" i="9" s="1"/>
  <c r="AA26" i="9" s="1"/>
  <c r="AB24" i="9" l="1"/>
  <c r="AB25" i="9" s="1"/>
  <c r="AB26" i="9" s="1"/>
  <c r="AC24" i="9" l="1"/>
  <c r="AC25" i="9" s="1"/>
  <c r="AC26" i="9" s="1"/>
  <c r="AD24" i="9" l="1"/>
  <c r="AD25" i="9" s="1"/>
  <c r="AD26" i="9" s="1"/>
  <c r="AE24" i="9" l="1"/>
  <c r="AE25" i="9" s="1"/>
  <c r="AE26" i="9" s="1"/>
  <c r="AF24" i="9" l="1"/>
  <c r="AF25" i="9" s="1"/>
  <c r="AF26" i="9" s="1"/>
  <c r="B27" i="9" l="1"/>
  <c r="B28" i="9" s="1"/>
  <c r="B29" i="9" s="1"/>
  <c r="AI26" i="9" l="1"/>
  <c r="AK26" i="9" s="1"/>
  <c r="I10" i="13" s="1"/>
  <c r="AJ26" i="9"/>
  <c r="C27" i="9"/>
  <c r="C28" i="9" s="1"/>
  <c r="C29" i="9" s="1"/>
  <c r="I9" i="13" l="1"/>
  <c r="N14" i="3"/>
  <c r="D27" i="9"/>
  <c r="D28" i="9" s="1"/>
  <c r="D29" i="9" s="1"/>
  <c r="E27" i="9" l="1"/>
  <c r="E28" i="9" s="1"/>
  <c r="E29" i="9" s="1"/>
  <c r="F27" i="9" l="1"/>
  <c r="F28" i="9" s="1"/>
  <c r="F29" i="9" s="1"/>
  <c r="G27" i="9" l="1"/>
  <c r="G28" i="9" s="1"/>
  <c r="G29" i="9" s="1"/>
  <c r="H27" i="9" l="1"/>
  <c r="H28" i="9" s="1"/>
  <c r="H29" i="9" s="1"/>
  <c r="I27" i="9" l="1"/>
  <c r="I28" i="9" s="1"/>
  <c r="I29" i="9" s="1"/>
  <c r="J27" i="9" l="1"/>
  <c r="J28" i="9" s="1"/>
  <c r="J29" i="9" s="1"/>
  <c r="K27" i="9" l="1"/>
  <c r="K28" i="9" s="1"/>
  <c r="K29" i="9" s="1"/>
  <c r="L27" i="9" l="1"/>
  <c r="L28" i="9" s="1"/>
  <c r="L29" i="9" s="1"/>
  <c r="M27" i="9" l="1"/>
  <c r="M28" i="9" s="1"/>
  <c r="M29" i="9" s="1"/>
  <c r="N27" i="9" l="1"/>
  <c r="N28" i="9" s="1"/>
  <c r="N29" i="9" s="1"/>
  <c r="O27" i="9" l="1"/>
  <c r="O28" i="9" s="1"/>
  <c r="O29" i="9" s="1"/>
  <c r="P27" i="9" l="1"/>
  <c r="P28" i="9" s="1"/>
  <c r="P29" i="9" s="1"/>
  <c r="Q27" i="9" l="1"/>
  <c r="Q28" i="9" s="1"/>
  <c r="Q29" i="9" s="1"/>
  <c r="R27" i="9" l="1"/>
  <c r="R28" i="9" s="1"/>
  <c r="R29" i="9" s="1"/>
  <c r="S27" i="9" l="1"/>
  <c r="S28" i="9" s="1"/>
  <c r="S29" i="9" s="1"/>
  <c r="T27" i="9" l="1"/>
  <c r="T28" i="9" s="1"/>
  <c r="T29" i="9" s="1"/>
  <c r="U27" i="9" l="1"/>
  <c r="U28" i="9" s="1"/>
  <c r="U29" i="9" s="1"/>
  <c r="V27" i="9" l="1"/>
  <c r="V28" i="9" s="1"/>
  <c r="V29" i="9" s="1"/>
  <c r="W27" i="9" l="1"/>
  <c r="W28" i="9" s="1"/>
  <c r="W29" i="9" s="1"/>
  <c r="X27" i="9" l="1"/>
  <c r="X28" i="9" s="1"/>
  <c r="X29" i="9" s="1"/>
  <c r="Y27" i="9" l="1"/>
  <c r="Y28" i="9" s="1"/>
  <c r="Y29" i="9" s="1"/>
  <c r="Z27" i="9" l="1"/>
  <c r="Z28" i="9" s="1"/>
  <c r="Z29" i="9" s="1"/>
  <c r="AA27" i="9" l="1"/>
  <c r="AA28" i="9" s="1"/>
  <c r="AA29" i="9" s="1"/>
  <c r="AB27" i="9" l="1"/>
  <c r="AB28" i="9" s="1"/>
  <c r="AB29" i="9" s="1"/>
  <c r="AC27" i="9" l="1"/>
  <c r="AC28" i="9" s="1"/>
  <c r="AC29" i="9" s="1"/>
  <c r="AD27" i="9" l="1"/>
  <c r="AD28" i="9" s="1"/>
  <c r="AD29" i="9" s="1"/>
  <c r="AE27" i="9" l="1"/>
  <c r="AE28" i="9" s="1"/>
  <c r="AE29" i="9" s="1"/>
  <c r="B30" i="9" l="1"/>
  <c r="B31" i="9" s="1"/>
  <c r="B32" i="9" s="1"/>
  <c r="AI29" i="9" l="1"/>
  <c r="AK29" i="9" s="1"/>
  <c r="J10" i="13" s="1"/>
  <c r="AJ29" i="9"/>
  <c r="C30" i="9"/>
  <c r="C31" i="9" s="1"/>
  <c r="C32" i="9" s="1"/>
  <c r="J9" i="13" l="1"/>
  <c r="O14" i="3"/>
  <c r="D30" i="9"/>
  <c r="D31" i="9" s="1"/>
  <c r="D32" i="9" s="1"/>
  <c r="E30" i="9" l="1"/>
  <c r="E31" i="9" s="1"/>
  <c r="E32" i="9" s="1"/>
  <c r="F30" i="9" l="1"/>
  <c r="F31" i="9" s="1"/>
  <c r="F32" i="9" s="1"/>
  <c r="G30" i="9" l="1"/>
  <c r="G31" i="9" s="1"/>
  <c r="G32" i="9" s="1"/>
  <c r="H30" i="9" l="1"/>
  <c r="H31" i="9" s="1"/>
  <c r="H32" i="9" s="1"/>
  <c r="I30" i="9" l="1"/>
  <c r="I31" i="9" s="1"/>
  <c r="I32" i="9" s="1"/>
  <c r="J30" i="9" l="1"/>
  <c r="J31" i="9" s="1"/>
  <c r="J32" i="9" s="1"/>
  <c r="K30" i="9" l="1"/>
  <c r="K31" i="9" s="1"/>
  <c r="K32" i="9" s="1"/>
  <c r="L30" i="9" l="1"/>
  <c r="L31" i="9" s="1"/>
  <c r="L32" i="9" s="1"/>
  <c r="M30" i="9" l="1"/>
  <c r="M31" i="9" s="1"/>
  <c r="M32" i="9" s="1"/>
  <c r="N30" i="9" l="1"/>
  <c r="N31" i="9" s="1"/>
  <c r="N32" i="9" s="1"/>
  <c r="O30" i="9" l="1"/>
  <c r="O31" i="9" s="1"/>
  <c r="O32" i="9" s="1"/>
  <c r="P30" i="9" l="1"/>
  <c r="P31" i="9" s="1"/>
  <c r="P32" i="9" s="1"/>
  <c r="Q30" i="9" l="1"/>
  <c r="Q31" i="9" s="1"/>
  <c r="Q32" i="9" s="1"/>
  <c r="R30" i="9" l="1"/>
  <c r="R31" i="9" s="1"/>
  <c r="R32" i="9" s="1"/>
  <c r="S30" i="9" l="1"/>
  <c r="S31" i="9" s="1"/>
  <c r="S32" i="9" s="1"/>
  <c r="T30" i="9" l="1"/>
  <c r="T31" i="9" s="1"/>
  <c r="T32" i="9" s="1"/>
  <c r="U30" i="9" l="1"/>
  <c r="U31" i="9" s="1"/>
  <c r="U32" i="9" s="1"/>
  <c r="V30" i="9" l="1"/>
  <c r="V31" i="9" s="1"/>
  <c r="V32" i="9" s="1"/>
  <c r="W30" i="9" l="1"/>
  <c r="W31" i="9" s="1"/>
  <c r="W32" i="9" s="1"/>
  <c r="X30" i="9" l="1"/>
  <c r="X31" i="9" s="1"/>
  <c r="X32" i="9" s="1"/>
  <c r="Y30" i="9" l="1"/>
  <c r="Y31" i="9" s="1"/>
  <c r="Y32" i="9" s="1"/>
  <c r="Z30" i="9" l="1"/>
  <c r="Z31" i="9" s="1"/>
  <c r="Z32" i="9" s="1"/>
  <c r="AA30" i="9" l="1"/>
  <c r="AA31" i="9" s="1"/>
  <c r="AA32" i="9" s="1"/>
  <c r="AB30" i="9" l="1"/>
  <c r="AB31" i="9" s="1"/>
  <c r="AB32" i="9" s="1"/>
  <c r="AC30" i="9" l="1"/>
  <c r="AC31" i="9" s="1"/>
  <c r="AC32" i="9" s="1"/>
  <c r="AD30" i="9" l="1"/>
  <c r="AD31" i="9" s="1"/>
  <c r="AD32" i="9" s="1"/>
  <c r="AE30" i="9" l="1"/>
  <c r="AE31" i="9" s="1"/>
  <c r="AE32" i="9" s="1"/>
  <c r="AF30" i="9" l="1"/>
  <c r="AF31" i="9" s="1"/>
  <c r="AF32" i="9" s="1"/>
  <c r="B33" i="9" l="1"/>
  <c r="B34" i="9" s="1"/>
  <c r="B35" i="9" s="1"/>
  <c r="C33" i="9" l="1"/>
  <c r="C34" i="9" s="1"/>
  <c r="C35" i="9" s="1"/>
  <c r="AI32" i="9"/>
  <c r="AK32" i="9" s="1"/>
  <c r="K10" i="13" s="1"/>
  <c r="AJ32" i="9"/>
  <c r="K9" i="13" l="1"/>
  <c r="P14" i="3"/>
  <c r="D33" i="9"/>
  <c r="D34" i="9" s="1"/>
  <c r="D35" i="9" s="1"/>
  <c r="E33" i="9" l="1"/>
  <c r="E34" i="9" s="1"/>
  <c r="E35" i="9" s="1"/>
  <c r="F33" i="9" l="1"/>
  <c r="F34" i="9" s="1"/>
  <c r="F35" i="9" s="1"/>
  <c r="G33" i="9" l="1"/>
  <c r="G34" i="9" s="1"/>
  <c r="G35" i="9" s="1"/>
  <c r="H33" i="9" l="1"/>
  <c r="H34" i="9" s="1"/>
  <c r="H35" i="9" s="1"/>
  <c r="I33" i="9" l="1"/>
  <c r="I34" i="9" s="1"/>
  <c r="I35" i="9" s="1"/>
  <c r="J33" i="9" l="1"/>
  <c r="J34" i="9" s="1"/>
  <c r="J35" i="9" s="1"/>
  <c r="K33" i="9" l="1"/>
  <c r="K34" i="9" s="1"/>
  <c r="K35" i="9" s="1"/>
  <c r="L33" i="9" l="1"/>
  <c r="L34" i="9" s="1"/>
  <c r="L35" i="9" s="1"/>
  <c r="M33" i="9" l="1"/>
  <c r="M34" i="9" s="1"/>
  <c r="M35" i="9" s="1"/>
  <c r="N33" i="9" l="1"/>
  <c r="N34" i="9" s="1"/>
  <c r="N35" i="9" s="1"/>
  <c r="O33" i="9" l="1"/>
  <c r="O34" i="9" s="1"/>
  <c r="O35" i="9" s="1"/>
  <c r="P33" i="9" l="1"/>
  <c r="P34" i="9" s="1"/>
  <c r="P35" i="9" s="1"/>
  <c r="Q33" i="9" l="1"/>
  <c r="Q34" i="9" s="1"/>
  <c r="Q35" i="9" s="1"/>
  <c r="R33" i="9" l="1"/>
  <c r="R34" i="9" s="1"/>
  <c r="R35" i="9" s="1"/>
  <c r="S33" i="9" l="1"/>
  <c r="S34" i="9" s="1"/>
  <c r="S35" i="9" s="1"/>
  <c r="T33" i="9" l="1"/>
  <c r="T34" i="9" s="1"/>
  <c r="T35" i="9" s="1"/>
  <c r="U33" i="9" l="1"/>
  <c r="U34" i="9" s="1"/>
  <c r="U35" i="9" s="1"/>
  <c r="V33" i="9" l="1"/>
  <c r="V34" i="9" s="1"/>
  <c r="V35" i="9" s="1"/>
  <c r="W33" i="9" l="1"/>
  <c r="W34" i="9" s="1"/>
  <c r="W35" i="9" s="1"/>
  <c r="X33" i="9" l="1"/>
  <c r="X34" i="9" s="1"/>
  <c r="X35" i="9" s="1"/>
  <c r="Y33" i="9" l="1"/>
  <c r="Y34" i="9" s="1"/>
  <c r="Y35" i="9" s="1"/>
  <c r="Z33" i="9" l="1"/>
  <c r="Z34" i="9" s="1"/>
  <c r="Z35" i="9" s="1"/>
  <c r="AA33" i="9" l="1"/>
  <c r="AA34" i="9" s="1"/>
  <c r="AA35" i="9" s="1"/>
  <c r="AB33" i="9" l="1"/>
  <c r="AB34" i="9" s="1"/>
  <c r="AB35" i="9" s="1"/>
  <c r="AC33" i="9" l="1"/>
  <c r="AC34" i="9" s="1"/>
  <c r="AC35" i="9" s="1"/>
  <c r="AD33" i="9" l="1"/>
  <c r="AD34" i="9" s="1"/>
  <c r="AD35" i="9" s="1"/>
  <c r="AE33" i="9" l="1"/>
  <c r="AE34" i="9" s="1"/>
  <c r="AE35" i="9" s="1"/>
  <c r="B36" i="9" l="1"/>
  <c r="B37" i="9" s="1"/>
  <c r="B38" i="9" s="1"/>
  <c r="AI35" i="9" l="1"/>
  <c r="AK35" i="9" s="1"/>
  <c r="L10" i="13" s="1"/>
  <c r="AJ35" i="9"/>
  <c r="C36" i="9"/>
  <c r="C37" i="9" s="1"/>
  <c r="C38" i="9" s="1"/>
  <c r="L9" i="13" l="1"/>
  <c r="Q14" i="3"/>
  <c r="D36" i="9"/>
  <c r="D37" i="9" s="1"/>
  <c r="D38" i="9" s="1"/>
  <c r="E36" i="9" l="1"/>
  <c r="E37" i="9" s="1"/>
  <c r="E38" i="9" s="1"/>
  <c r="F36" i="9" l="1"/>
  <c r="F37" i="9" s="1"/>
  <c r="F38" i="9" s="1"/>
  <c r="G36" i="9" l="1"/>
  <c r="G37" i="9" s="1"/>
  <c r="G38" i="9" s="1"/>
  <c r="H36" i="9" l="1"/>
  <c r="H37" i="9" s="1"/>
  <c r="H38" i="9" s="1"/>
  <c r="I36" i="9" l="1"/>
  <c r="I37" i="9" s="1"/>
  <c r="I38" i="9" s="1"/>
  <c r="J36" i="9" l="1"/>
  <c r="J37" i="9" s="1"/>
  <c r="J38" i="9" s="1"/>
  <c r="K36" i="9" l="1"/>
  <c r="K37" i="9" s="1"/>
  <c r="K38" i="9" s="1"/>
  <c r="L36" i="9" l="1"/>
  <c r="L37" i="9" s="1"/>
  <c r="L38" i="9" s="1"/>
  <c r="M36" i="9" l="1"/>
  <c r="M37" i="9" s="1"/>
  <c r="M38" i="9" s="1"/>
  <c r="N36" i="9" l="1"/>
  <c r="N37" i="9" s="1"/>
  <c r="N38" i="9" s="1"/>
  <c r="O36" i="9" l="1"/>
  <c r="O37" i="9" s="1"/>
  <c r="O38" i="9" s="1"/>
  <c r="P36" i="9" l="1"/>
  <c r="P37" i="9" s="1"/>
  <c r="P38" i="9" s="1"/>
  <c r="Q36" i="9" l="1"/>
  <c r="Q37" i="9" s="1"/>
  <c r="Q38" i="9" s="1"/>
  <c r="R36" i="9" l="1"/>
  <c r="R37" i="9" s="1"/>
  <c r="R38" i="9" s="1"/>
  <c r="S36" i="9" l="1"/>
  <c r="S37" i="9" s="1"/>
  <c r="S38" i="9" s="1"/>
  <c r="T36" i="9" l="1"/>
  <c r="T37" i="9" s="1"/>
  <c r="T38" i="9" s="1"/>
  <c r="U36" i="9" l="1"/>
  <c r="U37" i="9" s="1"/>
  <c r="U38" i="9" s="1"/>
  <c r="V36" i="9" l="1"/>
  <c r="V37" i="9" s="1"/>
  <c r="V38" i="9" s="1"/>
  <c r="W36" i="9" l="1"/>
  <c r="W37" i="9" s="1"/>
  <c r="W38" i="9" s="1"/>
  <c r="X36" i="9" l="1"/>
  <c r="X37" i="9" s="1"/>
  <c r="X38" i="9" s="1"/>
  <c r="Y36" i="9" l="1"/>
  <c r="Y37" i="9" s="1"/>
  <c r="Y38" i="9" s="1"/>
  <c r="Z36" i="9" l="1"/>
  <c r="Z37" i="9" s="1"/>
  <c r="Z38" i="9" s="1"/>
  <c r="AA36" i="9" l="1"/>
  <c r="AA37" i="9" s="1"/>
  <c r="AA38" i="9" s="1"/>
  <c r="AB36" i="9" l="1"/>
  <c r="AB37" i="9" s="1"/>
  <c r="AB38" i="9" s="1"/>
  <c r="AC36" i="9" l="1"/>
  <c r="AC37" i="9" s="1"/>
  <c r="AC38" i="9" s="1"/>
  <c r="AD36" i="9" l="1"/>
  <c r="AD37" i="9" s="1"/>
  <c r="AD38" i="9" s="1"/>
  <c r="AE36" i="9" l="1"/>
  <c r="AE37" i="9" s="1"/>
  <c r="AE38" i="9" s="1"/>
  <c r="AF36" i="9" l="1"/>
  <c r="AF37" i="9" s="1"/>
  <c r="AF38" i="9" s="1"/>
  <c r="AI38" i="9" l="1"/>
  <c r="AK38" i="9" s="1"/>
  <c r="M10" i="13" s="1"/>
  <c r="N13" i="13" s="1" a="1"/>
  <c r="N13" i="13" s="1"/>
  <c r="AJ38" i="9"/>
  <c r="M9" i="13" s="1"/>
  <c r="N10" i="13" l="1"/>
  <c r="AK44" i="9"/>
  <c r="B14" i="3" s="1"/>
  <c r="R14" i="3"/>
  <c r="S14" i="3" s="1"/>
  <c r="AK41" i="9"/>
  <c r="N9" i="13" l="1"/>
  <c r="AG5" i="9"/>
  <c r="AH5" i="9" s="1"/>
  <c r="AK4" i="9" s="1"/>
  <c r="AG20" i="9"/>
  <c r="AH20" i="9" s="1"/>
  <c r="AK19" i="9" s="1"/>
  <c r="AG14" i="9"/>
  <c r="AH14" i="9" s="1"/>
  <c r="AK13" i="9" s="1"/>
  <c r="AG32" i="9"/>
  <c r="AH32" i="9" s="1"/>
  <c r="AK31" i="9" s="1"/>
  <c r="AG8" i="9"/>
  <c r="AH8" i="9" s="1"/>
  <c r="AK7" i="9" s="1"/>
  <c r="AG26" i="9"/>
  <c r="AH26" i="9" s="1"/>
  <c r="AK25" i="9" s="1"/>
  <c r="AG17" i="9"/>
  <c r="AH17" i="9" s="1"/>
  <c r="AK16" i="9" s="1"/>
  <c r="AG35" i="9"/>
  <c r="AH35" i="9" s="1"/>
  <c r="AK34" i="9" s="1"/>
  <c r="AG23" i="9"/>
  <c r="AH23" i="9" s="1"/>
  <c r="AK22" i="9" s="1"/>
  <c r="AG29" i="9"/>
  <c r="AH29" i="9" s="1"/>
  <c r="AK28" i="9" s="1"/>
  <c r="AG38" i="9"/>
  <c r="AH38" i="9" s="1"/>
  <c r="AK37" i="9" s="1"/>
  <c r="AG11" i="9"/>
  <c r="AH11" i="9" s="1"/>
  <c r="AK10" i="9" s="1"/>
  <c r="AK43" i="9" l="1"/>
  <c r="C14" i="3" l="1"/>
  <c r="S13" i="3" l="1"/>
  <c r="G23" i="3" s="1"/>
  <c r="B6" i="13" s="1"/>
  <c r="C22" i="3"/>
  <c r="C24" i="3" s="1"/>
  <c r="E31" i="3" s="1"/>
  <c r="G26" i="3"/>
  <c r="J23" i="3"/>
  <c r="E6" i="13" s="1"/>
  <c r="M23" i="3"/>
  <c r="H6" i="13" s="1"/>
  <c r="N23" i="3"/>
  <c r="I6" i="13" s="1"/>
  <c r="Q23" i="3"/>
  <c r="L6" i="13" s="1"/>
  <c r="R23" i="3"/>
  <c r="M6" i="13" s="1"/>
  <c r="I23" i="3"/>
  <c r="D6" i="13" s="1"/>
  <c r="K23" i="3"/>
  <c r="F6" i="13" s="1"/>
  <c r="L23" i="3"/>
  <c r="G6" i="13" s="1"/>
  <c r="O23" i="3"/>
  <c r="J6" i="13" s="1"/>
  <c r="P23" i="3"/>
  <c r="K6" i="13" s="1"/>
  <c r="H23" i="3"/>
  <c r="C6" i="13" s="1"/>
  <c r="E34" i="3"/>
  <c r="E28" i="3"/>
  <c r="E30" i="3"/>
  <c r="E27" i="3"/>
  <c r="E32" i="3"/>
  <c r="E33" i="3"/>
  <c r="E26" i="3"/>
  <c r="E29" i="3"/>
  <c r="K12" i="13" l="1"/>
  <c r="K11" i="13"/>
  <c r="I12" i="13"/>
  <c r="I11" i="13"/>
  <c r="J12" i="13"/>
  <c r="J11" i="13"/>
  <c r="L12" i="13"/>
  <c r="L11" i="13"/>
  <c r="M12" i="13"/>
  <c r="M11" i="13"/>
  <c r="H12" i="13"/>
  <c r="H11" i="13"/>
  <c r="F12" i="13"/>
  <c r="F14" i="13"/>
  <c r="C14" i="13"/>
  <c r="C12" i="13"/>
  <c r="G12" i="13"/>
  <c r="G14" i="13"/>
  <c r="D14" i="13"/>
  <c r="D12" i="13"/>
  <c r="E14" i="13"/>
  <c r="E12" i="13"/>
  <c r="B12" i="13"/>
  <c r="B13" i="13"/>
  <c r="B14" i="13"/>
  <c r="N12" i="13" a="1"/>
  <c r="N12" i="13" s="1"/>
  <c r="B11" i="13"/>
  <c r="C13" i="13"/>
  <c r="E13" i="13"/>
  <c r="F13" i="13"/>
  <c r="D13" i="13"/>
  <c r="C11" i="13"/>
  <c r="G11" i="13"/>
  <c r="F11" i="13"/>
  <c r="E11" i="13"/>
  <c r="D11" i="13"/>
  <c r="R24" i="3"/>
  <c r="E35" i="3"/>
  <c r="G35" i="3" s="1"/>
  <c r="M14" i="13" l="1"/>
  <c r="H14" i="13"/>
  <c r="I14" i="13"/>
  <c r="J14" i="13"/>
  <c r="K14" i="13"/>
  <c r="L14" i="13"/>
  <c r="H13" i="13"/>
  <c r="J13" i="13"/>
  <c r="L13" i="13"/>
  <c r="G13" i="13"/>
  <c r="I13" i="13"/>
  <c r="K13" i="13"/>
  <c r="M13" i="1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<sst xmlns="http://schemas.openxmlformats.org/spreadsheetml/2006/main" count="534" uniqueCount="144">
  <si>
    <t>Jahr</t>
  </si>
  <si>
    <t>Wochenarbeitszeit</t>
  </si>
  <si>
    <t>Jan</t>
  </si>
  <si>
    <t>Feb</t>
  </si>
  <si>
    <t>März</t>
  </si>
  <si>
    <t>Apr</t>
  </si>
  <si>
    <t>Mai</t>
  </si>
  <si>
    <t>Juni</t>
  </si>
  <si>
    <t>Juli</t>
  </si>
  <si>
    <t>Aug</t>
  </si>
  <si>
    <t>Sept</t>
  </si>
  <si>
    <t>Okt</t>
  </si>
  <si>
    <t>Nov</t>
  </si>
  <si>
    <t>Dez</t>
  </si>
  <si>
    <t>Ferientage im Jahr</t>
  </si>
  <si>
    <t>Datum</t>
  </si>
  <si>
    <t>Feiertag</t>
  </si>
  <si>
    <t>Karfreitag</t>
  </si>
  <si>
    <t>Ostermontag</t>
  </si>
  <si>
    <t>Auffahrt</t>
  </si>
  <si>
    <t>Pfingstmontag</t>
  </si>
  <si>
    <t>Weihnachten</t>
  </si>
  <si>
    <t>Stephanstag</t>
  </si>
  <si>
    <t>F Tage</t>
  </si>
  <si>
    <t>Ferien h</t>
  </si>
  <si>
    <t>A-Tage</t>
  </si>
  <si>
    <t>Legende:</t>
  </si>
  <si>
    <t>Ferien</t>
  </si>
  <si>
    <t>Arbeitstage</t>
  </si>
  <si>
    <t>Wochenende</t>
  </si>
  <si>
    <t>F</t>
  </si>
  <si>
    <t>Feiertage</t>
  </si>
  <si>
    <t>Januar</t>
  </si>
  <si>
    <t>Februar</t>
  </si>
  <si>
    <t>April</t>
  </si>
  <si>
    <t>August</t>
  </si>
  <si>
    <t>September</t>
  </si>
  <si>
    <t>Oktober</t>
  </si>
  <si>
    <t>November</t>
  </si>
  <si>
    <t>Dezember</t>
  </si>
  <si>
    <t>Jahresarbeitszeit:</t>
  </si>
  <si>
    <t>Monatssaldo</t>
  </si>
  <si>
    <t>Arbeitszeiten</t>
  </si>
  <si>
    <t xml:space="preserve">Die roten Resultate unter </t>
  </si>
  <si>
    <t>zu den Resultaten</t>
  </si>
  <si>
    <t>Prozent alle Mt</t>
  </si>
  <si>
    <t>Frühlingsferien</t>
  </si>
  <si>
    <t>Sommerferien</t>
  </si>
  <si>
    <t>Herbstferien</t>
  </si>
  <si>
    <t>Weihnachtsferien</t>
  </si>
  <si>
    <t>Start</t>
  </si>
  <si>
    <t>Ende</t>
  </si>
  <si>
    <r>
      <rPr>
        <b/>
        <sz val="11"/>
        <color theme="1"/>
        <rFont val="Calibri"/>
        <family val="2"/>
        <scheme val="minor"/>
      </rPr>
      <t>Ferienplan</t>
    </r>
    <r>
      <rPr>
        <sz val="11"/>
        <color theme="1"/>
        <rFont val="Calibri"/>
        <family val="2"/>
        <scheme val="minor"/>
      </rPr>
      <t xml:space="preserve"> (nur für Berechnung Arbeitstage relevant):</t>
    </r>
  </si>
  <si>
    <t>Jahresarbeitszeit</t>
  </si>
  <si>
    <t>Mt.</t>
  </si>
  <si>
    <t>%</t>
  </si>
  <si>
    <t>https://ssa-app.ch/SchoolHours</t>
  </si>
  <si>
    <t>Total Schul-Arbeitstage:</t>
  </si>
  <si>
    <t>Sollzeiten Schulhäuser</t>
  </si>
  <si>
    <t>Name Schulhaus</t>
  </si>
  <si>
    <t>Stellenprozente</t>
  </si>
  <si>
    <t>Total Stunden</t>
  </si>
  <si>
    <t>Jahres AZ-Ferien:</t>
  </si>
  <si>
    <t>Saldovotrag Vorjahr:</t>
  </si>
  <si>
    <t>Schulhaus 1</t>
  </si>
  <si>
    <t>Schulhaus 2</t>
  </si>
  <si>
    <t>Schulhaus 3</t>
  </si>
  <si>
    <t>Schulhaus 4</t>
  </si>
  <si>
    <t>Saldovotrag Vorjahr nur eintragen, falls man dies den Schulh. prozentual abziehen möchte</t>
  </si>
  <si>
    <t>Total Stunden:</t>
  </si>
  <si>
    <t>Total:</t>
  </si>
  <si>
    <t>Feiertage in der Schweiz</t>
  </si>
  <si>
    <t>im ssa-app/DossierManager erfassen.</t>
  </si>
  <si>
    <t>Feiertage (obere Zeile)</t>
  </si>
  <si>
    <t>Ferien (untere Zeile)</t>
  </si>
  <si>
    <t>Wochenende oder Kalenderende</t>
  </si>
  <si>
    <t>Anleitung zur Berechung eines halber Feiertages oder zusätzlichen Ferien</t>
  </si>
  <si>
    <t>Komp. Tagessoll</t>
  </si>
  <si>
    <t>TOTAL</t>
  </si>
  <si>
    <t>Neujahr</t>
  </si>
  <si>
    <t>Bundesfeier</t>
  </si>
  <si>
    <t>Bezeichnung</t>
  </si>
  <si>
    <t>Kanton</t>
  </si>
  <si>
    <t>AG</t>
  </si>
  <si>
    <t>Berchtoldstag</t>
  </si>
  <si>
    <t>Fronleichnam</t>
  </si>
  <si>
    <t>Mariä Himmelfahrt</t>
  </si>
  <si>
    <t>Allerheiligen</t>
  </si>
  <si>
    <t>AI</t>
  </si>
  <si>
    <t>AR</t>
  </si>
  <si>
    <t>BE</t>
  </si>
  <si>
    <t>BL</t>
  </si>
  <si>
    <t>Tag der Arbeit</t>
  </si>
  <si>
    <t>BS</t>
  </si>
  <si>
    <t>FR</t>
  </si>
  <si>
    <t>GL</t>
  </si>
  <si>
    <t>GR</t>
  </si>
  <si>
    <t>LU</t>
  </si>
  <si>
    <t>NW</t>
  </si>
  <si>
    <t>OW</t>
  </si>
  <si>
    <t>SG</t>
  </si>
  <si>
    <t>SH</t>
  </si>
  <si>
    <t>SO</t>
  </si>
  <si>
    <t>SZ</t>
  </si>
  <si>
    <t>TG</t>
  </si>
  <si>
    <t>UR</t>
  </si>
  <si>
    <t>ZG</t>
  </si>
  <si>
    <t>ZH</t>
  </si>
  <si>
    <t>Sportferien</t>
  </si>
  <si>
    <t>Fasnachtsferien</t>
  </si>
  <si>
    <t>Osterferien</t>
  </si>
  <si>
    <t>Administration --&gt; Arbeitszeiten</t>
  </si>
  <si>
    <t>Nun musst du entscheiden, ob du die Monatsarbeitszeit oder die Jahresarbeitszeit erfassen möchtest. In beiden Fällen solltest du die Anzahl Arbeitstage nochmals überprüfen. Am besten vergleichst du sie direkt mit deinem Kalender, um sicherzustellen, dass Arbeitstage, Ferien und Feiertage korrekt berücksichtigt sind. Du kannst die Arbeitstage bei Bedarf anpassen. Diese Änderungen beeinflussen nicht die gesamte Soll-Arbeitszeit, die du leisten musst, sondern lediglich deren Verteilung auf die einzelnen Monate (da du 12-13 Wochen Schulferien hast).</t>
  </si>
  <si>
    <t>*die obigen hellgrauen Werte können verändert und angepasst werden</t>
  </si>
  <si>
    <t>*Bitte die weissen Felder anpassen, die Stellenprozente sind ein Beispielwert</t>
  </si>
  <si>
    <t>Arbeitszeitberechnung mit Monatliche Arbeitszeit</t>
  </si>
  <si>
    <t xml:space="preserve">Optional kannst du hier deine Sollzeit für verschiedene Schulhäuser oder Gemeinden berechnen und eintragen. </t>
  </si>
  <si>
    <t>Falls du deine Sollzeit pro Monat ausrechnen möchtest, fahre hier weiter</t>
  </si>
  <si>
    <r>
      <t xml:space="preserve">im ssa-app oder DossierManager unter Administration, </t>
    </r>
    <r>
      <rPr>
        <b/>
        <u/>
        <sz val="11"/>
        <color theme="0"/>
        <rFont val="Calibri"/>
        <family val="2"/>
        <scheme val="minor"/>
      </rPr>
      <t>Monatliche Arbeitstage</t>
    </r>
    <r>
      <rPr>
        <sz val="11"/>
        <color theme="0"/>
        <rFont val="Calibri"/>
        <family val="2"/>
        <scheme val="minor"/>
      </rPr>
      <t xml:space="preserve"> eintragen:</t>
    </r>
  </si>
  <si>
    <t>* die oberen zwei Werte auf keinen Fall direkt in der Zeile (ver-)ändern!</t>
  </si>
  <si>
    <t>Deine Stellenprozente haben sich unter dem Jahr geändert und du hast bereits mindestens einen Monat gearbeitet? --&gt; klicke hier.</t>
  </si>
  <si>
    <t>Stellenprozente-Änderung unter Jahr</t>
  </si>
  <si>
    <t>Prozente alt</t>
  </si>
  <si>
    <t>Prozente neu</t>
  </si>
  <si>
    <t>Monate</t>
  </si>
  <si>
    <t>Soll-Zeit</t>
  </si>
  <si>
    <t>SSA-Zeit</t>
  </si>
  <si>
    <t>In diesem Excel wirst du Schritt für Schritt durch die Arbeitszeiterfassung geführt. Wenn du die Jahresarbeitszeit bereits von deinem Arbeitgeber erhalten hast, kannst du sie hier überprüfen. In der Mappe «Feiertage und Ferien» sind die gesetzlichen Feiertage sowie deine regulären Ferien bereits von der Jahresarbeitszeit abgezogen. Du kannst die Soll-Arbeitszeit auf zwei Arten erfassen: Entweder trägst du die gesamte Jahresarbeitszeit ein und ergänzt die Arbeitstage, oder du gibst direkt das monatliche Soll an, das du leisten sollst.</t>
  </si>
  <si>
    <t>Basis-Daten: Wähle rechts deinen Kanton aus oder gehe direkt in die Mappe Feiertage und Ferien und überprüfe die Angaben mit den Angaben deiner Stadt/Gemeinde                           --&gt;</t>
  </si>
  <si>
    <t>Differenz</t>
  </si>
  <si>
    <t>Neue-Zeit</t>
  </si>
  <si>
    <t>*die obigen, hellgrauen Prozente können pro Monat geändert werden</t>
  </si>
  <si>
    <t>Neue Zeit</t>
  </si>
  <si>
    <t>Zählen</t>
  </si>
  <si>
    <t>Änderung ab:</t>
  </si>
  <si>
    <t>Die Schulsozialarbeit muss die Schulferien in der Regel vorarbeiten, da im Arbeitsvertrag meist nur vier bis sechs Wochen bezahlter Urlaub vorgesehen sind. Die Schulen hingegen haben rund zwölf bis dreizehn Wochen Ferien (je nach Kanton leicht unterschiedlich, siehe offizielle Ferienübersicht Schweiz). Die während der zusätzlichen Schulferien anfallende Zeit wird deshalb vorgängig erarbeitet. Wenn du bis Juli mit einem Pensum von 30 % gearbeitet hast und ab August auf 60 % wechselst, stimmt die Sollzeit rückwirkend nicht mehr, da die Berechnung stets auf das gesamte Kalenderjahr bezogen ist. In dieser Tabelle wird deshalb zuerst dein bisheriger Beschäftigungsgrad berechnet, anschliessend dein neuer. Daraus wird die Sollarbeitszeit so angepasst, dass sie rückwirkend korrekt ausgewiesen wird.</t>
  </si>
  <si>
    <t>1. Erfasse deine bisherige Arbeitszeit unter Erfassung. Also wenn du 80% arbeitest, dann trage von Januar bis Dezember 80% ein.</t>
  </si>
  <si>
    <t>2. Erfasse bei Änderung ab (A7) ab welchem Monat du die Prozente änderst. Trage dann die Prozente bei den Monaten ein.</t>
  </si>
  <si>
    <t>3. Übertrage die obigen Zahlen nun in unserem Tool unter Administration --&gt; Monatliche Arbeitszeiten. Du brauchst nur die neuen Zahlen zu ändern.</t>
  </si>
  <si>
    <t>*Falls du die obige Liste anpassen willst, ändere die Daten direkt. Die Reihenfolge spielt keine Rolle.</t>
  </si>
  <si>
    <r>
      <t xml:space="preserve">im ssa-app oder DossierManager unter Administration, </t>
    </r>
    <r>
      <rPr>
        <b/>
        <u/>
        <sz val="11"/>
        <color theme="0"/>
        <rFont val="Calibri"/>
        <family val="2"/>
        <scheme val="minor"/>
      </rPr>
      <t xml:space="preserve">Arbeitszeiten </t>
    </r>
    <r>
      <rPr>
        <sz val="11"/>
        <color theme="0"/>
        <rFont val="Calibri"/>
        <family val="2"/>
        <scheme val="minor"/>
      </rPr>
      <t>eintragen:</t>
    </r>
  </si>
  <si>
    <t>Administration, Arbeitszeiten --&gt; Arbeitstage</t>
  </si>
  <si>
    <r>
      <t xml:space="preserve">im ssa-app oder DossierManager unter Administration, Arbeitszeiten --&gt; </t>
    </r>
    <r>
      <rPr>
        <b/>
        <u/>
        <sz val="11"/>
        <rFont val="Calibri"/>
        <family val="2"/>
        <scheme val="minor"/>
      </rPr>
      <t>Arbeitstage</t>
    </r>
  </si>
  <si>
    <r>
      <t xml:space="preserve">im ssa-app uner </t>
    </r>
    <r>
      <rPr>
        <b/>
        <u/>
        <sz val="11"/>
        <color theme="1"/>
        <rFont val="Calibri"/>
        <family val="2"/>
        <scheme val="minor"/>
      </rPr>
      <t>Schulhäuser/Gemeinden</t>
    </r>
    <r>
      <rPr>
        <sz val="11"/>
        <color theme="1"/>
        <rFont val="Calibri"/>
        <family val="2"/>
        <scheme val="minor"/>
      </rPr>
      <t xml:space="preserve"> oder im DossierManager unter </t>
    </r>
    <r>
      <rPr>
        <b/>
        <u/>
        <sz val="11"/>
        <color theme="1"/>
        <rFont val="Calibri"/>
        <family val="2"/>
        <scheme val="minor"/>
      </rPr>
      <t>Standorte</t>
    </r>
    <r>
      <rPr>
        <b/>
        <sz val="11"/>
        <color theme="1"/>
        <rFont val="Calibri"/>
        <family val="2"/>
        <scheme val="minor"/>
      </rPr>
      <t xml:space="preserve"> </t>
    </r>
    <r>
      <rPr>
        <sz val="11"/>
        <color theme="1"/>
        <rFont val="Calibri"/>
        <family val="2"/>
        <scheme val="minor"/>
      </rPr>
      <t>eintragen: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</si>
</sst>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h]:mm"/>
    <numFmt numFmtId="165" formatCode="mmm"/>
    <numFmt numFmtId="166" formatCode="0.0"/>
    <numFmt numFmtId="167" formatCode="dd/mm"/>
  </numFmts>
  <fonts count="57" x14ac:knownFonts="1">
    <font>
      <sz val="11"/>
      <color theme="1"/>
      <name val="Calibri"/>
      <family val="2"/>
      <scheme val="minor"/>
    </font>
    <font>
      <b/>
      <sz val="11"/>
      <color theme="1"/>
      <name val="Calibri"/>
      <family val="2"/>
      <scheme val="minor"/>
    </font>
    <font>
      <sz val="11"/>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b/>
      <sz val="16"/>
      <name val="Arial"/>
      <family val="2"/>
    </font>
    <font>
      <sz val="7"/>
      <name val="Arial"/>
      <family val="2"/>
    </font>
    <font>
      <b/>
      <sz val="11"/>
      <color indexed="8"/>
      <name val="Arial"/>
      <family val="2"/>
    </font>
    <font>
      <sz val="8"/>
      <name val="Arial"/>
      <family val="2"/>
    </font>
    <font>
      <sz val="8"/>
      <color indexed="8"/>
      <name val="Arial"/>
      <family val="2"/>
    </font>
    <font>
      <b/>
      <sz val="8"/>
      <name val="Arial"/>
      <family val="2"/>
    </font>
    <font>
      <sz val="11"/>
      <color indexed="8"/>
      <name val="Calibri"/>
      <family val="2"/>
    </font>
    <font>
      <sz val="11"/>
      <color indexed="9"/>
      <name val="Calibri"/>
      <family val="2"/>
    </font>
    <font>
      <b/>
      <sz val="11"/>
      <color indexed="8"/>
      <name val="Calibri"/>
      <family val="2"/>
    </font>
    <font>
      <b/>
      <sz val="18"/>
      <color indexed="62"/>
      <name val="Cambria"/>
      <family val="2"/>
    </font>
    <font>
      <sz val="10"/>
      <color indexed="9"/>
      <name val="Arial"/>
      <family val="2"/>
    </font>
    <font>
      <sz val="10"/>
      <name val="Verdana"/>
      <family val="2"/>
    </font>
    <font>
      <b/>
      <sz val="11"/>
      <color theme="0"/>
      <name val="Arial"/>
      <family val="2"/>
    </font>
    <font>
      <b/>
      <sz val="10"/>
      <color indexed="8"/>
      <name val="Arial"/>
      <family val="2"/>
    </font>
    <font>
      <b/>
      <sz val="8"/>
      <name val="Times New Roman"/>
      <family val="1"/>
    </font>
    <font>
      <b/>
      <sz val="8"/>
      <color theme="0"/>
      <name val="Arial"/>
      <family val="2"/>
    </font>
    <font>
      <b/>
      <sz val="10"/>
      <color theme="0"/>
      <name val="Arial"/>
      <family val="2"/>
    </font>
    <font>
      <u/>
      <sz val="11"/>
      <color theme="10"/>
      <name val="Calibri"/>
      <family val="2"/>
      <scheme val="minor"/>
    </font>
    <font>
      <u/>
      <sz val="11"/>
      <color theme="0"/>
      <name val="Calibri"/>
      <family val="2"/>
      <scheme val="minor"/>
    </font>
    <font>
      <b/>
      <sz val="9"/>
      <color theme="0"/>
      <name val="Arial"/>
      <family val="2"/>
    </font>
    <font>
      <b/>
      <u/>
      <sz val="22"/>
      <color theme="0"/>
      <name val="Calibri"/>
      <family val="2"/>
      <scheme val="minor"/>
    </font>
    <font>
      <sz val="8"/>
      <name val="Calibri"/>
      <family val="2"/>
      <scheme val="minor"/>
    </font>
    <font>
      <sz val="9"/>
      <color theme="0"/>
      <name val="Arial"/>
      <family val="2"/>
    </font>
    <font>
      <b/>
      <u/>
      <sz val="11"/>
      <color theme="1"/>
      <name val="Calibri"/>
      <family val="2"/>
      <scheme val="minor"/>
    </font>
    <font>
      <b/>
      <u/>
      <sz val="11"/>
      <color theme="0"/>
      <name val="Calibri"/>
      <family val="2"/>
      <scheme val="minor"/>
    </font>
    <font>
      <sz val="9"/>
      <name val="Arial"/>
      <family val="2"/>
    </font>
    <font>
      <sz val="11"/>
      <name val="Calibri"/>
      <family val="2"/>
      <scheme val="minor"/>
    </font>
    <font>
      <b/>
      <sz val="11"/>
      <name val="Calibri"/>
      <family val="2"/>
      <scheme val="minor"/>
    </font>
    <font>
      <sz val="8"/>
      <color theme="1"/>
      <name val="Calibri"/>
      <family val="2"/>
      <scheme val="minor"/>
    </font>
    <font>
      <i/>
      <sz val="9"/>
      <color theme="1"/>
      <name val="Calibri"/>
      <family val="2"/>
      <scheme val="minor"/>
    </font>
    <font>
      <sz val="14"/>
      <color theme="1"/>
      <name val="Arial"/>
      <family val="2"/>
    </font>
    <font>
      <sz val="9"/>
      <name val="Calibri"/>
      <family val="2"/>
      <scheme val="minor"/>
    </font>
    <font>
      <sz val="12"/>
      <name val="Calibri"/>
      <family val="2"/>
      <scheme val="minor"/>
    </font>
    <font>
      <i/>
      <sz val="11"/>
      <color theme="1"/>
      <name val="Calibri"/>
      <family val="2"/>
      <scheme val="minor"/>
    </font>
    <font>
      <sz val="9"/>
      <color theme="0"/>
      <name val="Calibri"/>
      <family val="2"/>
      <scheme val="minor"/>
    </font>
    <font>
      <b/>
      <sz val="8"/>
      <color theme="2" tint="-9.9978637043366805E-2"/>
      <name val="Arial"/>
      <family val="2"/>
    </font>
    <font>
      <u/>
      <sz val="11"/>
      <color theme="1"/>
      <name val="Calibri"/>
      <family val="2"/>
      <scheme val="minor"/>
    </font>
    <font>
      <b/>
      <u/>
      <sz val="11"/>
      <name val="Calibri"/>
      <family val="2"/>
      <scheme val="minor"/>
    </font>
  </fonts>
  <fills count="6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bgColor indexed="42"/>
      </patternFill>
    </fill>
    <fill>
      <patternFill patternType="solid">
        <fgColor indexed="13"/>
        <bgColor indexed="34"/>
      </patternFill>
    </fill>
    <fill>
      <patternFill patternType="solid">
        <fgColor indexed="49"/>
        <bgColor indexed="40"/>
      </patternFill>
    </fill>
    <fill>
      <patternFill patternType="solid">
        <fgColor indexed="23"/>
        <bgColor indexed="55"/>
      </patternFill>
    </fill>
    <fill>
      <patternFill patternType="solid">
        <fgColor indexed="22"/>
        <bgColor indexed="31"/>
      </patternFill>
    </fill>
    <fill>
      <patternFill patternType="solid">
        <fgColor indexed="55"/>
        <bgColor indexed="23"/>
      </patternFill>
    </fill>
    <fill>
      <patternFill patternType="solid">
        <fgColor indexed="9"/>
        <bgColor indexed="26"/>
      </patternFill>
    </fill>
    <fill>
      <patternFill patternType="solid">
        <fgColor indexed="47"/>
        <bgColor indexed="22"/>
      </patternFill>
    </fill>
    <fill>
      <patternFill patternType="solid">
        <fgColor indexed="27"/>
        <bgColor indexed="41"/>
      </patternFill>
    </fill>
    <fill>
      <patternFill patternType="solid">
        <fgColor indexed="29"/>
        <bgColor indexed="45"/>
      </patternFill>
    </fill>
    <fill>
      <patternFill patternType="solid">
        <fgColor indexed="43"/>
        <bgColor indexed="42"/>
      </patternFill>
    </fill>
    <fill>
      <patternFill patternType="solid">
        <fgColor indexed="44"/>
        <bgColor indexed="31"/>
      </patternFill>
    </fill>
    <fill>
      <patternFill patternType="solid">
        <fgColor indexed="34"/>
        <bgColor indexed="43"/>
      </patternFill>
    </fill>
    <fill>
      <patternFill patternType="solid">
        <fgColor indexed="51"/>
        <bgColor indexed="13"/>
      </patternFill>
    </fill>
    <fill>
      <patternFill patternType="solid">
        <fgColor indexed="8"/>
        <bgColor indexed="58"/>
      </patternFill>
    </fill>
    <fill>
      <patternFill patternType="solid">
        <fgColor rgb="FF1A9BD3"/>
        <bgColor indexed="46"/>
      </patternFill>
    </fill>
    <fill>
      <patternFill patternType="solid">
        <fgColor rgb="FFC00926"/>
        <bgColor indexed="64"/>
      </patternFill>
    </fill>
    <fill>
      <patternFill patternType="solid">
        <fgColor rgb="FF604C3F"/>
        <bgColor indexed="64"/>
      </patternFill>
    </fill>
    <fill>
      <patternFill patternType="solid">
        <fgColor rgb="FFC00926"/>
        <bgColor indexed="34"/>
      </patternFill>
    </fill>
    <fill>
      <patternFill patternType="solid">
        <fgColor theme="1" tint="0.34998626667073579"/>
        <bgColor indexed="64"/>
      </patternFill>
    </fill>
    <fill>
      <patternFill patternType="solid">
        <fgColor theme="2" tint="-0.749992370372631"/>
        <bgColor indexed="64"/>
      </patternFill>
    </fill>
    <fill>
      <patternFill patternType="solid">
        <fgColor rgb="FF1A9BD3"/>
        <bgColor indexed="34"/>
      </patternFill>
    </fill>
    <fill>
      <patternFill patternType="solid">
        <fgColor theme="2" tint="-0.249977111117893"/>
        <bgColor indexed="64"/>
      </patternFill>
    </fill>
    <fill>
      <patternFill patternType="solid">
        <fgColor theme="0" tint="-0.249977111117893"/>
        <bgColor indexed="64"/>
      </patternFill>
    </fill>
    <fill>
      <patternFill patternType="solid">
        <fgColor theme="0"/>
        <bgColor indexed="64"/>
      </patternFill>
    </fill>
    <fill>
      <patternFill patternType="solid">
        <fgColor theme="5" tint="0.39997558519241921"/>
        <bgColor indexed="34"/>
      </patternFill>
    </fill>
    <fill>
      <patternFill patternType="solid">
        <fgColor theme="2"/>
        <bgColor indexed="64"/>
      </patternFill>
    </fill>
    <fill>
      <patternFill patternType="solid">
        <fgColor rgb="FF00B050"/>
        <bgColor indexed="64"/>
      </patternFill>
    </fill>
    <fill>
      <patternFill patternType="solid">
        <fgColor rgb="FF0070C0"/>
        <bgColor indexed="64"/>
      </patternFill>
    </fill>
    <fill>
      <patternFill patternType="solid">
        <fgColor theme="4" tint="-0.249977111117893"/>
        <bgColor indexed="64"/>
      </patternFill>
    </fill>
    <fill>
      <patternFill patternType="solid">
        <fgColor theme="1" tint="0.499984740745262"/>
        <bgColor indexed="64"/>
      </patternFill>
    </fill>
    <fill>
      <patternFill patternType="solid">
        <fgColor rgb="FFFFFF00"/>
        <bgColor indexed="64"/>
      </patternFill>
    </fill>
    <fill>
      <patternFill patternType="solid">
        <fgColor theme="8" tint="0.79998168889431442"/>
        <bgColor indexed="64"/>
      </patternFill>
    </fill>
    <fill>
      <patternFill patternType="solid">
        <fgColor rgb="FFC00000"/>
        <bgColor indexed="64"/>
      </patternFill>
    </fill>
    <fill>
      <patternFill patternType="solid">
        <fgColor rgb="FFFFC000"/>
        <bgColor indexed="64"/>
      </patternFill>
    </fill>
    <fill>
      <patternFill patternType="solid">
        <fgColor theme="7"/>
        <bgColor indexed="64"/>
      </patternFill>
    </fill>
  </fills>
  <borders count="10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8"/>
      </left>
      <right/>
      <top/>
      <bottom/>
      <diagonal/>
    </border>
    <border>
      <left style="hair">
        <color indexed="8"/>
      </left>
      <right/>
      <top/>
      <bottom/>
      <diagonal/>
    </border>
    <border>
      <left style="hair">
        <color indexed="8"/>
      </left>
      <right style="medium">
        <color indexed="8"/>
      </right>
      <top/>
      <bottom/>
      <diagonal/>
    </border>
    <border>
      <left style="medium">
        <color indexed="8"/>
      </left>
      <right/>
      <top/>
      <bottom style="thin">
        <color indexed="8"/>
      </bottom>
      <diagonal/>
    </border>
    <border>
      <left style="hair">
        <color indexed="8"/>
      </left>
      <right/>
      <top/>
      <bottom style="thin">
        <color indexed="8"/>
      </bottom>
      <diagonal/>
    </border>
    <border>
      <left style="hair">
        <color indexed="8"/>
      </left>
      <right style="medium">
        <color indexed="8"/>
      </right>
      <top/>
      <bottom style="thin">
        <color indexed="8"/>
      </bottom>
      <diagonal/>
    </border>
    <border>
      <left style="hair">
        <color indexed="8"/>
      </left>
      <right/>
      <top/>
      <bottom style="hair">
        <color indexed="8"/>
      </bottom>
      <diagonal/>
    </border>
    <border>
      <left/>
      <right/>
      <top style="thin">
        <color indexed="49"/>
      </top>
      <bottom style="double">
        <color indexed="49"/>
      </bottom>
      <diagonal/>
    </border>
    <border>
      <left/>
      <right/>
      <top style="medium">
        <color indexed="64"/>
      </top>
      <bottom style="thin">
        <color indexed="8"/>
      </bottom>
      <diagonal/>
    </border>
    <border>
      <left style="thin">
        <color indexed="8"/>
      </left>
      <right/>
      <top style="medium">
        <color indexed="64"/>
      </top>
      <bottom style="thin">
        <color indexed="8"/>
      </bottom>
      <diagonal/>
    </border>
    <border>
      <left style="medium">
        <color indexed="64"/>
      </left>
      <right/>
      <top/>
      <bottom style="thin">
        <color indexed="8"/>
      </bottom>
      <diagonal/>
    </border>
    <border>
      <left style="medium">
        <color indexed="64"/>
      </left>
      <right/>
      <top/>
      <bottom/>
      <diagonal/>
    </border>
    <border>
      <left style="medium">
        <color indexed="64"/>
      </left>
      <right style="thin">
        <color indexed="8"/>
      </right>
      <top style="medium">
        <color indexed="64"/>
      </top>
      <bottom style="medium">
        <color indexed="64"/>
      </bottom>
      <diagonal/>
    </border>
    <border>
      <left style="hair">
        <color indexed="8"/>
      </left>
      <right/>
      <top style="medium">
        <color indexed="64"/>
      </top>
      <bottom style="medium">
        <color indexed="64"/>
      </bottom>
      <diagonal/>
    </border>
    <border>
      <left style="hair">
        <color indexed="8"/>
      </left>
      <right style="medium">
        <color indexed="64"/>
      </right>
      <top style="medium">
        <color indexed="64"/>
      </top>
      <bottom style="medium">
        <color indexed="64"/>
      </bottom>
      <diagonal/>
    </border>
    <border>
      <left style="medium">
        <color indexed="64"/>
      </left>
      <right style="medium">
        <color indexed="8"/>
      </right>
      <top style="thin">
        <color indexed="8"/>
      </top>
      <bottom/>
      <diagonal/>
    </border>
    <border>
      <left style="medium">
        <color indexed="64"/>
      </left>
      <right style="medium">
        <color indexed="8"/>
      </right>
      <top/>
      <bottom style="thin">
        <color indexed="8"/>
      </bottom>
      <diagonal/>
    </border>
    <border>
      <left style="medium">
        <color indexed="64"/>
      </left>
      <right style="medium">
        <color indexed="8"/>
      </right>
      <top/>
      <bottom style="medium">
        <color indexed="64"/>
      </bottom>
      <diagonal/>
    </border>
    <border>
      <left style="thin">
        <color indexed="64"/>
      </left>
      <right style="thin">
        <color indexed="64"/>
      </right>
      <top style="thin">
        <color indexed="64"/>
      </top>
      <bottom style="thin">
        <color indexed="64"/>
      </bottom>
      <diagonal/>
    </border>
    <border>
      <left style="thick">
        <color auto="1"/>
      </left>
      <right style="thin">
        <color theme="0"/>
      </right>
      <top style="thick">
        <color auto="1"/>
      </top>
      <bottom style="thin">
        <color theme="0"/>
      </bottom>
      <diagonal/>
    </border>
    <border>
      <left style="thin">
        <color theme="0"/>
      </left>
      <right style="thick">
        <color auto="1"/>
      </right>
      <top style="thick">
        <color auto="1"/>
      </top>
      <bottom style="thin">
        <color theme="0"/>
      </bottom>
      <diagonal/>
    </border>
    <border>
      <left style="thick">
        <color auto="1"/>
      </left>
      <right style="thin">
        <color theme="0"/>
      </right>
      <top style="thin">
        <color theme="0"/>
      </top>
      <bottom style="thin">
        <color theme="0"/>
      </bottom>
      <diagonal/>
    </border>
    <border>
      <left style="thin">
        <color theme="0"/>
      </left>
      <right style="thick">
        <color auto="1"/>
      </right>
      <top style="thin">
        <color theme="0"/>
      </top>
      <bottom style="thin">
        <color theme="0"/>
      </bottom>
      <diagonal/>
    </border>
    <border>
      <left/>
      <right/>
      <top/>
      <bottom style="thick">
        <color theme="0"/>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8"/>
      </right>
      <top/>
      <bottom/>
      <diagonal/>
    </border>
    <border>
      <left style="medium">
        <color indexed="8"/>
      </left>
      <right style="hair">
        <color indexed="8"/>
      </right>
      <top style="medium">
        <color indexed="8"/>
      </top>
      <bottom style="hair">
        <color indexed="8"/>
      </bottom>
      <diagonal/>
    </border>
    <border>
      <left style="hair">
        <color indexed="8"/>
      </left>
      <right style="hair">
        <color indexed="8"/>
      </right>
      <top style="medium">
        <color indexed="8"/>
      </top>
      <bottom style="hair">
        <color indexed="8"/>
      </bottom>
      <diagonal/>
    </border>
    <border>
      <left style="hair">
        <color indexed="8"/>
      </left>
      <right style="medium">
        <color indexed="8"/>
      </right>
      <top style="medium">
        <color indexed="8"/>
      </top>
      <bottom style="hair">
        <color indexed="8"/>
      </bottom>
      <diagonal/>
    </border>
    <border>
      <left style="medium">
        <color indexed="8"/>
      </left>
      <right style="hair">
        <color indexed="8"/>
      </right>
      <top style="hair">
        <color indexed="8"/>
      </top>
      <bottom style="medium">
        <color indexed="8"/>
      </bottom>
      <diagonal/>
    </border>
    <border>
      <left style="hair">
        <color indexed="8"/>
      </left>
      <right style="hair">
        <color indexed="8"/>
      </right>
      <top style="hair">
        <color indexed="8"/>
      </top>
      <bottom style="medium">
        <color indexed="8"/>
      </bottom>
      <diagonal/>
    </border>
    <border>
      <left style="hair">
        <color indexed="8"/>
      </left>
      <right style="medium">
        <color indexed="8"/>
      </right>
      <top style="hair">
        <color indexed="8"/>
      </top>
      <bottom style="medium">
        <color indexed="8"/>
      </bottom>
      <diagonal/>
    </border>
    <border>
      <left style="hair">
        <color indexed="8"/>
      </left>
      <right style="thin">
        <color indexed="8"/>
      </right>
      <top style="thin">
        <color indexed="8"/>
      </top>
      <bottom/>
      <diagonal/>
    </border>
    <border>
      <left style="thick">
        <color auto="1"/>
      </left>
      <right style="thin">
        <color theme="0"/>
      </right>
      <top style="thin">
        <color theme="0"/>
      </top>
      <bottom/>
      <diagonal/>
    </border>
    <border>
      <left style="thin">
        <color theme="0"/>
      </left>
      <right style="thick">
        <color auto="1"/>
      </right>
      <top style="thin">
        <color theme="0"/>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ck">
        <color auto="1"/>
      </right>
      <top style="thin">
        <color indexed="8"/>
      </top>
      <bottom style="thin">
        <color indexed="8"/>
      </bottom>
      <diagonal/>
    </border>
    <border>
      <left style="medium">
        <color indexed="8"/>
      </left>
      <right style="hair">
        <color indexed="8"/>
      </right>
      <top style="hair">
        <color indexed="8"/>
      </top>
      <bottom style="medium">
        <color indexed="64"/>
      </bottom>
      <diagonal/>
    </border>
    <border>
      <left style="hair">
        <color indexed="8"/>
      </left>
      <right style="hair">
        <color indexed="8"/>
      </right>
      <top style="hair">
        <color indexed="8"/>
      </top>
      <bottom style="medium">
        <color indexed="64"/>
      </bottom>
      <diagonal/>
    </border>
    <border>
      <left style="hair">
        <color indexed="8"/>
      </left>
      <right style="medium">
        <color indexed="8"/>
      </right>
      <top style="hair">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74">
    <xf numFmtId="0" fontId="0" fillId="0" borderId="0"/>
    <xf numFmtId="0" fontId="2" fillId="10" borderId="0"/>
    <xf numFmtId="0" fontId="2" fillId="14" borderId="0"/>
    <xf numFmtId="0" fontId="2" fillId="18" borderId="0"/>
    <xf numFmtId="0" fontId="2" fillId="22" borderId="0"/>
    <xf numFmtId="0" fontId="2" fillId="26" borderId="0"/>
    <xf numFmtId="0" fontId="2" fillId="30" borderId="0"/>
    <xf numFmtId="0" fontId="25" fillId="39" borderId="0"/>
    <xf numFmtId="0" fontId="25" fillId="40" borderId="0"/>
    <xf numFmtId="0" fontId="25" fillId="33" borderId="0"/>
    <xf numFmtId="0" fontId="25" fillId="39" borderId="0"/>
    <xf numFmtId="0" fontId="25" fillId="41" borderId="0"/>
    <xf numFmtId="0" fontId="25" fillId="40" borderId="0"/>
    <xf numFmtId="0" fontId="2" fillId="11" borderId="0"/>
    <xf numFmtId="0" fontId="2" fillId="15" borderId="0"/>
    <xf numFmtId="0" fontId="2" fillId="19" borderId="0"/>
    <xf numFmtId="0" fontId="2" fillId="23" borderId="0"/>
    <xf numFmtId="0" fontId="2" fillId="27" borderId="0"/>
    <xf numFmtId="0" fontId="2" fillId="31" borderId="0"/>
    <xf numFmtId="0" fontId="25" fillId="37" borderId="0"/>
    <xf numFmtId="0" fontId="25" fillId="42" borderId="0"/>
    <xf numFmtId="0" fontId="25" fillId="43" borderId="0"/>
    <xf numFmtId="0" fontId="25" fillId="37" borderId="0"/>
    <xf numFmtId="0" fontId="25" fillId="44" borderId="0"/>
    <xf numFmtId="0" fontId="25" fillId="40" borderId="0"/>
    <xf numFmtId="0" fontId="17" fillId="12" borderId="0"/>
    <xf numFmtId="0" fontId="17" fillId="16" borderId="0"/>
    <xf numFmtId="0" fontId="17" fillId="20" borderId="0"/>
    <xf numFmtId="0" fontId="17" fillId="24" borderId="0"/>
    <xf numFmtId="0" fontId="17" fillId="28" borderId="0"/>
    <xf numFmtId="0" fontId="17" fillId="32" borderId="0"/>
    <xf numFmtId="0" fontId="26" fillId="35" borderId="0"/>
    <xf numFmtId="0" fontId="26" fillId="42" borderId="0"/>
    <xf numFmtId="0" fontId="26" fillId="45" borderId="0"/>
    <xf numFmtId="0" fontId="26" fillId="37" borderId="0"/>
    <xf numFmtId="0" fontId="26" fillId="35" borderId="0"/>
    <xf numFmtId="0" fontId="26" fillId="40" borderId="0"/>
    <xf numFmtId="0" fontId="17" fillId="9" borderId="0"/>
    <xf numFmtId="0" fontId="17" fillId="13" borderId="0"/>
    <xf numFmtId="0" fontId="17" fillId="17" borderId="0"/>
    <xf numFmtId="0" fontId="17" fillId="21" borderId="0"/>
    <xf numFmtId="0" fontId="17" fillId="25" borderId="0"/>
    <xf numFmtId="0" fontId="17" fillId="29" borderId="0"/>
    <xf numFmtId="0" fontId="8" fillId="3" borderId="0"/>
    <xf numFmtId="0" fontId="12" fillId="6" borderId="4"/>
    <xf numFmtId="0" fontId="14" fillId="7" borderId="7"/>
    <xf numFmtId="0" fontId="27" fillId="0" borderId="17"/>
    <xf numFmtId="0" fontId="16" fillId="0" borderId="0"/>
    <xf numFmtId="0" fontId="7" fillId="2" borderId="0"/>
    <xf numFmtId="0" fontId="4" fillId="0" borderId="1"/>
    <xf numFmtId="0" fontId="5" fillId="0" borderId="2"/>
    <xf numFmtId="0" fontId="6" fillId="0" borderId="3"/>
    <xf numFmtId="0" fontId="6" fillId="0" borderId="0"/>
    <xf numFmtId="0" fontId="10" fillId="5" borderId="4"/>
    <xf numFmtId="0" fontId="13" fillId="0" borderId="6"/>
    <xf numFmtId="0" fontId="9" fillId="4" borderId="0"/>
    <xf numFmtId="0" fontId="2" fillId="8" borderId="8"/>
    <xf numFmtId="0" fontId="11" fillId="6" borderId="5"/>
    <xf numFmtId="0" fontId="18" fillId="0" borderId="0"/>
    <xf numFmtId="0" fontId="30" fillId="0" borderId="0">
      <alignment vertical="top" wrapText="1"/>
    </xf>
    <xf numFmtId="0" fontId="3" fillId="0" borderId="0"/>
    <xf numFmtId="0" fontId="1" fillId="0" borderId="9"/>
    <xf numFmtId="0" fontId="28" fillId="0" borderId="0"/>
    <xf numFmtId="0" fontId="18" fillId="46" borderId="0"/>
    <xf numFmtId="0" fontId="18" fillId="46" borderId="0"/>
    <xf numFmtId="0" fontId="29" fillId="47" borderId="0"/>
    <xf numFmtId="0" fontId="18" fillId="34" borderId="0"/>
    <xf numFmtId="0" fontId="18" fillId="38" borderId="0"/>
    <xf numFmtId="0" fontId="18" fillId="37" borderId="0"/>
    <xf numFmtId="0" fontId="18" fillId="37" borderId="0"/>
    <xf numFmtId="0" fontId="18" fillId="37" borderId="0"/>
    <xf numFmtId="0" fontId="18" fillId="37" borderId="0"/>
    <xf numFmtId="0" fontId="15" fillId="0" borderId="0"/>
    <xf numFmtId="0" fontId="36" fillId="0" borderId="0" applyNumberFormat="0" applyFill="0" applyBorder="0" applyAlignment="0" applyProtection="0"/>
  </cellStyleXfs>
  <cellXfs count="275">
    <xf numFmtId="0" fontId="0" fillId="0" borderId="0" xfId="0"/>
    <xf numFmtId="0" fontId="18" fillId="0" borderId="0" xfId="58"/>
    <xf numFmtId="0" fontId="1" fillId="0" borderId="0" xfId="0" applyFont="1" applyAlignment="1">
      <alignment horizontal="center"/>
    </xf>
    <xf numFmtId="9" fontId="0" fillId="0" borderId="0" xfId="0" applyNumberFormat="1"/>
    <xf numFmtId="0" fontId="19" fillId="0" borderId="0" xfId="58" applyFont="1"/>
    <xf numFmtId="0" fontId="20" fillId="0" borderId="0" xfId="58" applyFont="1"/>
    <xf numFmtId="164" fontId="20" fillId="0" borderId="0" xfId="58" applyNumberFormat="1" applyFont="1"/>
    <xf numFmtId="2" fontId="18" fillId="0" borderId="0" xfId="58" applyNumberFormat="1"/>
    <xf numFmtId="14" fontId="18" fillId="0" borderId="0" xfId="58" applyNumberFormat="1"/>
    <xf numFmtId="0" fontId="22" fillId="0" borderId="0" xfId="58" applyFont="1"/>
    <xf numFmtId="0" fontId="24" fillId="0" borderId="0" xfId="58" applyFont="1"/>
    <xf numFmtId="20" fontId="18" fillId="0" borderId="0" xfId="58" applyNumberFormat="1"/>
    <xf numFmtId="0" fontId="0" fillId="0" borderId="0" xfId="0" applyAlignment="1">
      <alignment wrapText="1"/>
    </xf>
    <xf numFmtId="10" fontId="0" fillId="0" borderId="0" xfId="0" applyNumberFormat="1" applyAlignment="1">
      <alignment wrapText="1"/>
    </xf>
    <xf numFmtId="2" fontId="20" fillId="0" borderId="0" xfId="58" applyNumberFormat="1" applyFont="1"/>
    <xf numFmtId="0" fontId="22" fillId="0" borderId="18" xfId="58" applyFont="1" applyBorder="1" applyAlignment="1">
      <alignment horizontal="center" vertical="center" wrapText="1"/>
    </xf>
    <xf numFmtId="0" fontId="23" fillId="0" borderId="19" xfId="58" applyFont="1" applyBorder="1" applyAlignment="1">
      <alignment horizontal="center" vertical="center" wrapText="1"/>
    </xf>
    <xf numFmtId="0" fontId="21" fillId="0" borderId="20" xfId="58" applyFont="1" applyBorder="1" applyAlignment="1">
      <alignment horizontal="center" vertical="center"/>
    </xf>
    <xf numFmtId="165" fontId="18" fillId="0" borderId="21" xfId="58" applyNumberFormat="1" applyBorder="1"/>
    <xf numFmtId="14" fontId="18" fillId="0" borderId="21" xfId="58" applyNumberFormat="1" applyBorder="1"/>
    <xf numFmtId="0" fontId="21" fillId="0" borderId="22" xfId="58" applyFont="1" applyBorder="1" applyAlignment="1">
      <alignment horizontal="center" vertical="center"/>
    </xf>
    <xf numFmtId="0" fontId="22" fillId="0" borderId="0" xfId="58" applyFont="1" applyAlignment="1">
      <alignment horizontal="center" vertical="center" wrapText="1"/>
    </xf>
    <xf numFmtId="0" fontId="23" fillId="0" borderId="0" xfId="58" applyFont="1" applyAlignment="1">
      <alignment horizontal="center" vertical="center" wrapText="1"/>
    </xf>
    <xf numFmtId="14" fontId="0" fillId="0" borderId="0" xfId="0" applyNumberFormat="1" applyAlignment="1">
      <alignment horizontal="left" wrapText="1"/>
    </xf>
    <xf numFmtId="14" fontId="1" fillId="0" borderId="28" xfId="0" applyNumberFormat="1" applyFont="1" applyBorder="1" applyAlignment="1">
      <alignment horizontal="left" wrapText="1"/>
    </xf>
    <xf numFmtId="0" fontId="1" fillId="0" borderId="28" xfId="0" applyFont="1" applyBorder="1" applyAlignment="1">
      <alignment wrapText="1"/>
    </xf>
    <xf numFmtId="14" fontId="0" fillId="0" borderId="28" xfId="0" applyNumberFormat="1" applyBorder="1" applyAlignment="1">
      <alignment horizontal="left" wrapText="1"/>
    </xf>
    <xf numFmtId="0" fontId="0" fillId="0" borderId="28" xfId="0" applyBorder="1" applyAlignment="1">
      <alignment wrapText="1"/>
    </xf>
    <xf numFmtId="166" fontId="24" fillId="0" borderId="0" xfId="58" applyNumberFormat="1" applyFont="1"/>
    <xf numFmtId="166" fontId="22" fillId="0" borderId="0" xfId="58" applyNumberFormat="1" applyFont="1"/>
    <xf numFmtId="166" fontId="24" fillId="0" borderId="0" xfId="58" applyNumberFormat="1" applyFont="1" applyAlignment="1">
      <alignment horizontal="left"/>
    </xf>
    <xf numFmtId="166" fontId="33" fillId="0" borderId="0" xfId="58" applyNumberFormat="1" applyFont="1" applyAlignment="1">
      <alignment horizontal="center"/>
    </xf>
    <xf numFmtId="166" fontId="22" fillId="0" borderId="13" xfId="58" applyNumberFormat="1" applyFont="1" applyBorder="1" applyAlignment="1">
      <alignment horizontal="center"/>
    </xf>
    <xf numFmtId="166" fontId="22" fillId="0" borderId="14" xfId="58" applyNumberFormat="1" applyFont="1" applyBorder="1" applyAlignment="1">
      <alignment horizontal="center"/>
    </xf>
    <xf numFmtId="166" fontId="22" fillId="0" borderId="15" xfId="58" applyNumberFormat="1" applyFont="1" applyBorder="1" applyAlignment="1">
      <alignment horizontal="center"/>
    </xf>
    <xf numFmtId="166" fontId="22" fillId="0" borderId="0" xfId="58" applyNumberFormat="1" applyFont="1" applyAlignment="1">
      <alignment horizontal="right"/>
    </xf>
    <xf numFmtId="166" fontId="22" fillId="34" borderId="0" xfId="58" applyNumberFormat="1" applyFont="1" applyFill="1"/>
    <xf numFmtId="166" fontId="22" fillId="48" borderId="0" xfId="58" applyNumberFormat="1" applyFont="1" applyFill="1"/>
    <xf numFmtId="166" fontId="22" fillId="38" borderId="0" xfId="58" applyNumberFormat="1" applyFont="1" applyFill="1"/>
    <xf numFmtId="166" fontId="22" fillId="34" borderId="0" xfId="58" applyNumberFormat="1" applyFont="1" applyFill="1" applyAlignment="1">
      <alignment horizontal="center"/>
    </xf>
    <xf numFmtId="166" fontId="22" fillId="0" borderId="0" xfId="58" applyNumberFormat="1" applyFont="1" applyAlignment="1" applyProtection="1">
      <alignment horizontal="right"/>
      <protection locked="0"/>
    </xf>
    <xf numFmtId="0" fontId="32" fillId="0" borderId="23" xfId="58" applyFont="1" applyBorder="1" applyAlignment="1">
      <alignment horizontal="center" vertical="center"/>
    </xf>
    <xf numFmtId="0" fontId="32" fillId="0" borderId="24" xfId="58" applyFont="1" applyBorder="1" applyAlignment="1">
      <alignment horizontal="center" vertical="center"/>
    </xf>
    <xf numFmtId="2" fontId="22" fillId="0" borderId="16" xfId="58" applyNumberFormat="1" applyFont="1" applyBorder="1"/>
    <xf numFmtId="14" fontId="22" fillId="0" borderId="16" xfId="58" applyNumberFormat="1" applyFont="1" applyBorder="1"/>
    <xf numFmtId="166" fontId="22" fillId="49" borderId="0" xfId="58" applyNumberFormat="1" applyFont="1" applyFill="1"/>
    <xf numFmtId="0" fontId="18" fillId="49" borderId="0" xfId="58" applyFill="1"/>
    <xf numFmtId="0" fontId="20" fillId="49" borderId="0" xfId="58" applyFont="1" applyFill="1"/>
    <xf numFmtId="0" fontId="31" fillId="49" borderId="0" xfId="58" applyFont="1" applyFill="1"/>
    <xf numFmtId="166" fontId="22" fillId="49" borderId="0" xfId="58" applyNumberFormat="1" applyFont="1" applyFill="1" applyAlignment="1">
      <alignment horizontal="right"/>
    </xf>
    <xf numFmtId="2" fontId="35" fillId="51" borderId="33" xfId="58" applyNumberFormat="1" applyFont="1" applyFill="1" applyBorder="1"/>
    <xf numFmtId="2" fontId="35" fillId="51" borderId="33" xfId="58" applyNumberFormat="1" applyFont="1" applyFill="1" applyBorder="1" applyAlignment="1">
      <alignment horizontal="right"/>
    </xf>
    <xf numFmtId="167" fontId="22" fillId="0" borderId="10" xfId="58" applyNumberFormat="1" applyFont="1" applyBorder="1" applyAlignment="1">
      <alignment horizontal="center"/>
    </xf>
    <xf numFmtId="167" fontId="22" fillId="0" borderId="11" xfId="58" applyNumberFormat="1" applyFont="1" applyBorder="1" applyAlignment="1">
      <alignment horizontal="center"/>
    </xf>
    <xf numFmtId="167" fontId="22" fillId="0" borderId="12" xfId="58" applyNumberFormat="1" applyFont="1" applyBorder="1" applyAlignment="1">
      <alignment horizontal="center"/>
    </xf>
    <xf numFmtId="0" fontId="17" fillId="49" borderId="0" xfId="0" applyFont="1" applyFill="1"/>
    <xf numFmtId="0" fontId="37" fillId="49" borderId="0" xfId="73" applyFont="1" applyFill="1"/>
    <xf numFmtId="2" fontId="38" fillId="51" borderId="33" xfId="58" applyNumberFormat="1" applyFont="1" applyFill="1" applyBorder="1" applyAlignment="1">
      <alignment horizontal="right"/>
    </xf>
    <xf numFmtId="0" fontId="36" fillId="49" borderId="0" xfId="73" applyFill="1"/>
    <xf numFmtId="164" fontId="23" fillId="53" borderId="31" xfId="58" applyNumberFormat="1" applyFont="1" applyFill="1" applyBorder="1" applyAlignment="1">
      <alignment horizontal="center" vertical="center"/>
    </xf>
    <xf numFmtId="0" fontId="18" fillId="53" borderId="32" xfId="58" applyFill="1" applyBorder="1"/>
    <xf numFmtId="2" fontId="34" fillId="53" borderId="32" xfId="58" applyNumberFormat="1" applyFont="1" applyFill="1" applyBorder="1"/>
    <xf numFmtId="165" fontId="24" fillId="0" borderId="26" xfId="58" applyNumberFormat="1" applyFont="1" applyBorder="1" applyAlignment="1">
      <alignment horizontal="center" vertical="center"/>
    </xf>
    <xf numFmtId="1" fontId="22" fillId="0" borderId="34" xfId="58" applyNumberFormat="1" applyFont="1" applyBorder="1" applyAlignment="1">
      <alignment horizontal="center"/>
    </xf>
    <xf numFmtId="1" fontId="22" fillId="0" borderId="35" xfId="58" applyNumberFormat="1" applyFont="1" applyBorder="1" applyAlignment="1">
      <alignment horizontal="center"/>
    </xf>
    <xf numFmtId="167" fontId="22" fillId="0" borderId="36" xfId="58" applyNumberFormat="1" applyFont="1" applyBorder="1" applyAlignment="1">
      <alignment horizontal="center"/>
    </xf>
    <xf numFmtId="167" fontId="22" fillId="0" borderId="37" xfId="58" applyNumberFormat="1" applyFont="1" applyBorder="1" applyAlignment="1">
      <alignment horizontal="center"/>
    </xf>
    <xf numFmtId="1" fontId="22" fillId="0" borderId="36" xfId="58" applyNumberFormat="1" applyFont="1" applyBorder="1" applyAlignment="1">
      <alignment horizontal="center"/>
    </xf>
    <xf numFmtId="1" fontId="22" fillId="0" borderId="37" xfId="58" applyNumberFormat="1" applyFont="1" applyBorder="1" applyAlignment="1">
      <alignment horizontal="center"/>
    </xf>
    <xf numFmtId="1" fontId="22" fillId="0" borderId="38" xfId="58" applyNumberFormat="1" applyFont="1" applyBorder="1" applyAlignment="1">
      <alignment horizontal="center"/>
    </xf>
    <xf numFmtId="1" fontId="22" fillId="0" borderId="39" xfId="58" applyNumberFormat="1" applyFont="1" applyBorder="1" applyAlignment="1">
      <alignment horizontal="center"/>
    </xf>
    <xf numFmtId="0" fontId="0" fillId="0" borderId="28" xfId="0" applyBorder="1"/>
    <xf numFmtId="14" fontId="0" fillId="0" borderId="28" xfId="0" applyNumberFormat="1" applyBorder="1"/>
    <xf numFmtId="0" fontId="0" fillId="0" borderId="0" xfId="0" applyAlignment="1">
      <alignment vertical="top" wrapText="1"/>
    </xf>
    <xf numFmtId="1" fontId="22" fillId="0" borderId="40" xfId="58" applyNumberFormat="1" applyFont="1" applyBorder="1" applyAlignment="1">
      <alignment horizontal="center"/>
    </xf>
    <xf numFmtId="167" fontId="22" fillId="0" borderId="41" xfId="58" applyNumberFormat="1" applyFont="1" applyBorder="1" applyAlignment="1">
      <alignment horizontal="center"/>
    </xf>
    <xf numFmtId="1" fontId="22" fillId="0" borderId="41" xfId="58" applyNumberFormat="1" applyFont="1" applyBorder="1" applyAlignment="1">
      <alignment horizontal="center"/>
    </xf>
    <xf numFmtId="167" fontId="22" fillId="36" borderId="41" xfId="58" applyNumberFormat="1" applyFont="1" applyFill="1" applyBorder="1" applyAlignment="1">
      <alignment horizontal="center"/>
    </xf>
    <xf numFmtId="1" fontId="22" fillId="0" borderId="42" xfId="58" applyNumberFormat="1" applyFont="1" applyBorder="1" applyAlignment="1">
      <alignment horizontal="center"/>
    </xf>
    <xf numFmtId="0" fontId="18" fillId="0" borderId="28" xfId="58" applyBorder="1"/>
    <xf numFmtId="165" fontId="22" fillId="0" borderId="28" xfId="58" applyNumberFormat="1" applyFont="1" applyBorder="1" applyAlignment="1">
      <alignment horizontal="center" vertical="center"/>
    </xf>
    <xf numFmtId="9" fontId="18" fillId="0" borderId="28" xfId="58" applyNumberFormat="1" applyBorder="1"/>
    <xf numFmtId="9" fontId="32" fillId="0" borderId="43" xfId="58" applyNumberFormat="1" applyFont="1" applyBorder="1" applyAlignment="1">
      <alignment horizontal="center" vertical="center"/>
    </xf>
    <xf numFmtId="9" fontId="32" fillId="0" borderId="44" xfId="58" applyNumberFormat="1" applyFont="1" applyBorder="1" applyAlignment="1">
      <alignment horizontal="center" vertical="center"/>
    </xf>
    <xf numFmtId="0" fontId="23" fillId="0" borderId="46" xfId="58" applyFont="1" applyBorder="1" applyAlignment="1">
      <alignment horizontal="center" vertical="center" wrapText="1"/>
    </xf>
    <xf numFmtId="1" fontId="22" fillId="48" borderId="46" xfId="58" applyNumberFormat="1" applyFont="1" applyFill="1" applyBorder="1" applyAlignment="1">
      <alignment horizontal="center"/>
    </xf>
    <xf numFmtId="2" fontId="22" fillId="0" borderId="46" xfId="58" applyNumberFormat="1" applyFont="1" applyBorder="1"/>
    <xf numFmtId="14" fontId="22" fillId="0" borderId="46" xfId="58" applyNumberFormat="1" applyFont="1" applyBorder="1"/>
    <xf numFmtId="2" fontId="22" fillId="0" borderId="46" xfId="58" applyNumberFormat="1" applyFont="1" applyBorder="1" applyAlignment="1">
      <alignment horizontal="right"/>
    </xf>
    <xf numFmtId="1" fontId="22" fillId="48" borderId="48" xfId="58" applyNumberFormat="1" applyFont="1" applyFill="1" applyBorder="1" applyAlignment="1">
      <alignment horizontal="center"/>
    </xf>
    <xf numFmtId="165" fontId="22" fillId="0" borderId="49" xfId="58" applyNumberFormat="1" applyFont="1" applyBorder="1" applyAlignment="1">
      <alignment horizontal="center" vertical="center"/>
    </xf>
    <xf numFmtId="9" fontId="18" fillId="0" borderId="49" xfId="58" applyNumberFormat="1" applyBorder="1"/>
    <xf numFmtId="9" fontId="38" fillId="49" borderId="45" xfId="58" applyNumberFormat="1" applyFont="1" applyFill="1" applyBorder="1" applyAlignment="1">
      <alignment horizontal="center" vertical="center"/>
    </xf>
    <xf numFmtId="0" fontId="41" fillId="49" borderId="47" xfId="58" applyFont="1" applyFill="1" applyBorder="1"/>
    <xf numFmtId="166" fontId="35" fillId="49" borderId="47" xfId="58" applyNumberFormat="1" applyFont="1" applyFill="1" applyBorder="1" applyAlignment="1">
      <alignment horizontal="center"/>
    </xf>
    <xf numFmtId="166" fontId="35" fillId="49" borderId="50" xfId="58" applyNumberFormat="1" applyFont="1" applyFill="1" applyBorder="1" applyAlignment="1">
      <alignment horizontal="center"/>
    </xf>
    <xf numFmtId="0" fontId="43" fillId="49" borderId="0" xfId="73" applyFont="1" applyFill="1"/>
    <xf numFmtId="166" fontId="22" fillId="0" borderId="52" xfId="58" applyNumberFormat="1" applyFont="1" applyBorder="1" applyAlignment="1">
      <alignment horizontal="center"/>
    </xf>
    <xf numFmtId="166" fontId="22" fillId="0" borderId="53" xfId="58" applyNumberFormat="1" applyFont="1" applyBorder="1" applyAlignment="1">
      <alignment horizontal="center"/>
    </xf>
    <xf numFmtId="166" fontId="22" fillId="0" borderId="54" xfId="58" applyNumberFormat="1" applyFont="1" applyBorder="1" applyAlignment="1">
      <alignment horizontal="center"/>
    </xf>
    <xf numFmtId="1" fontId="22" fillId="0" borderId="55" xfId="58" applyNumberFormat="1" applyFont="1" applyBorder="1" applyAlignment="1">
      <alignment horizontal="center"/>
    </xf>
    <xf numFmtId="1" fontId="22" fillId="0" borderId="56" xfId="58" applyNumberFormat="1" applyFont="1" applyBorder="1" applyAlignment="1">
      <alignment horizontal="center"/>
    </xf>
    <xf numFmtId="1" fontId="22" fillId="0" borderId="57" xfId="58" applyNumberFormat="1" applyFont="1" applyBorder="1" applyAlignment="1">
      <alignment horizontal="center"/>
    </xf>
    <xf numFmtId="2" fontId="22" fillId="34" borderId="58" xfId="58" applyNumberFormat="1" applyFont="1" applyFill="1" applyBorder="1"/>
    <xf numFmtId="2" fontId="22" fillId="0" borderId="11" xfId="58" applyNumberFormat="1" applyFont="1" applyBorder="1" applyAlignment="1">
      <alignment horizontal="right"/>
    </xf>
    <xf numFmtId="2" fontId="34" fillId="53" borderId="60" xfId="58" applyNumberFormat="1" applyFont="1" applyFill="1" applyBorder="1"/>
    <xf numFmtId="2" fontId="22" fillId="34" borderId="37" xfId="58" applyNumberFormat="1" applyFont="1" applyFill="1" applyBorder="1"/>
    <xf numFmtId="2" fontId="22" fillId="34" borderId="61" xfId="58" applyNumberFormat="1" applyFont="1" applyFill="1" applyBorder="1" applyAlignment="1">
      <alignment horizontal="center"/>
    </xf>
    <xf numFmtId="1" fontId="22" fillId="34" borderId="37" xfId="58" applyNumberFormat="1" applyFont="1" applyFill="1" applyBorder="1" applyAlignment="1">
      <alignment horizontal="center" vertical="center"/>
    </xf>
    <xf numFmtId="9" fontId="22" fillId="48" borderId="37" xfId="58" applyNumberFormat="1" applyFont="1" applyFill="1" applyBorder="1" applyAlignment="1">
      <alignment horizontal="center"/>
    </xf>
    <xf numFmtId="166" fontId="18" fillId="0" borderId="0" xfId="58" applyNumberFormat="1"/>
    <xf numFmtId="1" fontId="18" fillId="54" borderId="41" xfId="58" applyNumberFormat="1" applyFill="1" applyBorder="1" applyAlignment="1">
      <alignment horizontal="center" vertical="center"/>
    </xf>
    <xf numFmtId="1" fontId="44" fillId="54" borderId="62" xfId="58" applyNumberFormat="1" applyFont="1" applyFill="1" applyBorder="1" applyAlignment="1">
      <alignment horizontal="right" vertical="center"/>
    </xf>
    <xf numFmtId="0" fontId="22" fillId="48" borderId="63" xfId="58" applyFont="1" applyFill="1" applyBorder="1" applyAlignment="1">
      <alignment horizontal="center"/>
    </xf>
    <xf numFmtId="1" fontId="22" fillId="0" borderId="64" xfId="58" applyNumberFormat="1" applyFont="1" applyBorder="1" applyAlignment="1">
      <alignment horizontal="center"/>
    </xf>
    <xf numFmtId="1" fontId="22" fillId="0" borderId="65" xfId="58" applyNumberFormat="1" applyFont="1" applyBorder="1" applyAlignment="1">
      <alignment horizontal="center"/>
    </xf>
    <xf numFmtId="1" fontId="22" fillId="0" borderId="66" xfId="58" applyNumberFormat="1" applyFont="1" applyBorder="1" applyAlignment="1">
      <alignment horizontal="center"/>
    </xf>
    <xf numFmtId="2" fontId="22" fillId="34" borderId="67" xfId="58" applyNumberFormat="1" applyFont="1" applyFill="1" applyBorder="1" applyAlignment="1">
      <alignment horizontal="center"/>
    </xf>
    <xf numFmtId="2" fontId="22" fillId="34" borderId="68" xfId="58" applyNumberFormat="1" applyFont="1" applyFill="1" applyBorder="1"/>
    <xf numFmtId="1" fontId="22" fillId="34" borderId="68" xfId="58" applyNumberFormat="1" applyFont="1" applyFill="1" applyBorder="1" applyAlignment="1">
      <alignment horizontal="center" vertical="center"/>
    </xf>
    <xf numFmtId="2" fontId="34" fillId="53" borderId="37" xfId="58" applyNumberFormat="1" applyFont="1" applyFill="1" applyBorder="1" applyAlignment="1">
      <alignment horizontal="left"/>
    </xf>
    <xf numFmtId="2" fontId="34" fillId="53" borderId="31" xfId="58" applyNumberFormat="1" applyFont="1" applyFill="1" applyBorder="1" applyAlignment="1">
      <alignment horizontal="left"/>
    </xf>
    <xf numFmtId="14" fontId="34" fillId="53" borderId="31" xfId="58" applyNumberFormat="1" applyFont="1" applyFill="1" applyBorder="1" applyAlignment="1">
      <alignment horizontal="left"/>
    </xf>
    <xf numFmtId="2" fontId="34" fillId="53" borderId="59" xfId="58" applyNumberFormat="1" applyFont="1" applyFill="1" applyBorder="1" applyAlignment="1">
      <alignment horizontal="left"/>
    </xf>
    <xf numFmtId="2" fontId="34" fillId="53" borderId="68" xfId="58" applyNumberFormat="1" applyFont="1" applyFill="1" applyBorder="1" applyAlignment="1">
      <alignment horizontal="left"/>
    </xf>
    <xf numFmtId="166" fontId="44" fillId="54" borderId="61" xfId="58" applyNumberFormat="1" applyFont="1" applyFill="1" applyBorder="1" applyAlignment="1">
      <alignment horizontal="center" vertical="center"/>
    </xf>
    <xf numFmtId="0" fontId="1" fillId="0" borderId="69" xfId="0" applyFont="1" applyBorder="1"/>
    <xf numFmtId="0" fontId="0" fillId="0" borderId="70" xfId="0" applyBorder="1"/>
    <xf numFmtId="9" fontId="46" fillId="0" borderId="28" xfId="0" applyNumberFormat="1" applyFont="1" applyBorder="1" applyAlignment="1">
      <alignment horizontal="center"/>
    </xf>
    <xf numFmtId="0" fontId="46" fillId="0" borderId="28" xfId="0" applyFont="1" applyBorder="1" applyAlignment="1">
      <alignment horizontal="center"/>
    </xf>
    <xf numFmtId="0" fontId="17" fillId="50" borderId="28" xfId="0" applyFont="1" applyFill="1" applyBorder="1" applyAlignment="1">
      <alignment horizontal="center"/>
    </xf>
    <xf numFmtId="0" fontId="0" fillId="0" borderId="46" xfId="0" applyBorder="1"/>
    <xf numFmtId="0" fontId="17" fillId="52" borderId="48" xfId="0" applyFont="1" applyFill="1" applyBorder="1" applyAlignment="1">
      <alignment horizontal="left"/>
    </xf>
    <xf numFmtId="2" fontId="17" fillId="52" borderId="48" xfId="0" applyNumberFormat="1" applyFont="1" applyFill="1" applyBorder="1" applyAlignment="1">
      <alignment horizontal="left"/>
    </xf>
    <xf numFmtId="2" fontId="1" fillId="0" borderId="28" xfId="0" applyNumberFormat="1" applyFont="1" applyBorder="1" applyAlignment="1">
      <alignment horizontal="left"/>
    </xf>
    <xf numFmtId="9" fontId="0" fillId="0" borderId="28" xfId="0" applyNumberFormat="1" applyBorder="1"/>
    <xf numFmtId="0" fontId="0" fillId="0" borderId="48" xfId="0" applyBorder="1"/>
    <xf numFmtId="9" fontId="0" fillId="0" borderId="49" xfId="0" applyNumberFormat="1" applyBorder="1"/>
    <xf numFmtId="9" fontId="45" fillId="55" borderId="28" xfId="0" applyNumberFormat="1" applyFont="1" applyFill="1" applyBorder="1"/>
    <xf numFmtId="9" fontId="15" fillId="0" borderId="0" xfId="0" applyNumberFormat="1" applyFont="1"/>
    <xf numFmtId="0" fontId="17" fillId="0" borderId="0" xfId="0" applyFont="1"/>
    <xf numFmtId="0" fontId="0" fillId="56" borderId="0" xfId="0" applyFill="1" applyAlignment="1">
      <alignment horizontal="right"/>
    </xf>
    <xf numFmtId="0" fontId="0" fillId="56" borderId="73" xfId="0" applyFill="1" applyBorder="1"/>
    <xf numFmtId="2" fontId="0" fillId="56" borderId="73" xfId="0" applyNumberFormat="1" applyFill="1" applyBorder="1"/>
    <xf numFmtId="0" fontId="0" fillId="57" borderId="0" xfId="0" applyFill="1"/>
    <xf numFmtId="9" fontId="0" fillId="57" borderId="0" xfId="0" applyNumberFormat="1" applyFill="1"/>
    <xf numFmtId="0" fontId="48" fillId="57" borderId="0" xfId="0" applyFont="1" applyFill="1"/>
    <xf numFmtId="0" fontId="49" fillId="0" borderId="0" xfId="0" applyFont="1"/>
    <xf numFmtId="0" fontId="36" fillId="0" borderId="0" xfId="73"/>
    <xf numFmtId="0" fontId="1" fillId="0" borderId="0" xfId="0" applyFont="1" applyAlignment="1">
      <alignment wrapText="1"/>
    </xf>
    <xf numFmtId="166" fontId="22" fillId="58" borderId="0" xfId="58" applyNumberFormat="1" applyFont="1" applyFill="1" applyAlignment="1">
      <alignment horizontal="center"/>
    </xf>
    <xf numFmtId="0" fontId="17" fillId="60" borderId="46" xfId="0" applyFont="1" applyFill="1" applyBorder="1" applyAlignment="1">
      <alignment horizontal="center"/>
    </xf>
    <xf numFmtId="0" fontId="17" fillId="60" borderId="28" xfId="0" applyFont="1" applyFill="1" applyBorder="1" applyAlignment="1">
      <alignment horizontal="center"/>
    </xf>
    <xf numFmtId="0" fontId="17" fillId="60" borderId="79" xfId="0" applyFont="1" applyFill="1" applyBorder="1" applyAlignment="1">
      <alignment horizontal="center"/>
    </xf>
    <xf numFmtId="0" fontId="17" fillId="60" borderId="77" xfId="0" applyFont="1" applyFill="1" applyBorder="1" applyAlignment="1">
      <alignment horizontal="right"/>
    </xf>
    <xf numFmtId="0" fontId="17" fillId="60" borderId="80" xfId="0" applyFont="1" applyFill="1" applyBorder="1" applyAlignment="1">
      <alignment horizontal="center"/>
    </xf>
    <xf numFmtId="0" fontId="17" fillId="60" borderId="81" xfId="0" applyFont="1" applyFill="1" applyBorder="1" applyAlignment="1">
      <alignment horizontal="right"/>
    </xf>
    <xf numFmtId="2" fontId="50" fillId="59" borderId="84" xfId="0" applyNumberFormat="1" applyFont="1" applyFill="1" applyBorder="1" applyAlignment="1">
      <alignment horizontal="center"/>
    </xf>
    <xf numFmtId="2" fontId="50" fillId="59" borderId="86" xfId="0" applyNumberFormat="1" applyFont="1" applyFill="1" applyBorder="1" applyAlignment="1">
      <alignment horizontal="center"/>
    </xf>
    <xf numFmtId="0" fontId="1" fillId="0" borderId="28" xfId="0" applyFont="1" applyBorder="1"/>
    <xf numFmtId="0" fontId="1" fillId="0" borderId="28" xfId="0" applyFont="1" applyBorder="1" applyAlignment="1">
      <alignment horizontal="center" vertical="top"/>
    </xf>
    <xf numFmtId="14" fontId="1" fillId="0" borderId="28" xfId="0" applyNumberFormat="1" applyFont="1" applyBorder="1" applyAlignment="1">
      <alignment horizontal="center" vertical="top"/>
    </xf>
    <xf numFmtId="14" fontId="0" fillId="0" borderId="0" xfId="0" applyNumberFormat="1"/>
    <xf numFmtId="0" fontId="1" fillId="0" borderId="74" xfId="0" applyFont="1" applyBorder="1" applyAlignment="1">
      <alignment horizontal="left"/>
    </xf>
    <xf numFmtId="0" fontId="14" fillId="61" borderId="28" xfId="0" applyFont="1" applyFill="1" applyBorder="1" applyAlignment="1">
      <alignment horizontal="center"/>
    </xf>
    <xf numFmtId="0" fontId="17" fillId="61" borderId="46" xfId="0" applyFont="1" applyFill="1" applyBorder="1" applyAlignment="1">
      <alignment horizontal="center"/>
    </xf>
    <xf numFmtId="0" fontId="17" fillId="61" borderId="28" xfId="0" applyFont="1" applyFill="1" applyBorder="1" applyAlignment="1">
      <alignment horizontal="center"/>
    </xf>
    <xf numFmtId="0" fontId="17" fillId="61" borderId="47" xfId="0" applyFont="1" applyFill="1" applyBorder="1" applyAlignment="1">
      <alignment horizontal="center"/>
    </xf>
    <xf numFmtId="2" fontId="53" fillId="62" borderId="48" xfId="0" applyNumberFormat="1" applyFont="1" applyFill="1" applyBorder="1" applyAlignment="1">
      <alignment horizontal="center"/>
    </xf>
    <xf numFmtId="2" fontId="53" fillId="62" borderId="49" xfId="0" applyNumberFormat="1" applyFont="1" applyFill="1" applyBorder="1" applyAlignment="1">
      <alignment horizontal="center"/>
    </xf>
    <xf numFmtId="2" fontId="53" fillId="62" borderId="50" xfId="0" applyNumberFormat="1" applyFont="1" applyFill="1" applyBorder="1" applyAlignment="1">
      <alignment horizontal="center"/>
    </xf>
    <xf numFmtId="9" fontId="1" fillId="0" borderId="21" xfId="0" applyNumberFormat="1" applyFont="1" applyBorder="1"/>
    <xf numFmtId="9" fontId="0" fillId="0" borderId="71" xfId="0" applyNumberFormat="1" applyBorder="1"/>
    <xf numFmtId="9" fontId="0" fillId="0" borderId="0" xfId="0" applyNumberFormat="1" applyAlignment="1">
      <alignment vertical="top" wrapText="1"/>
    </xf>
    <xf numFmtId="9" fontId="45" fillId="57" borderId="28" xfId="0" applyNumberFormat="1" applyFont="1" applyFill="1" applyBorder="1"/>
    <xf numFmtId="9" fontId="45" fillId="63" borderId="28" xfId="0" applyNumberFormat="1" applyFont="1" applyFill="1" applyBorder="1"/>
    <xf numFmtId="2" fontId="45" fillId="63" borderId="87" xfId="0" applyNumberFormat="1" applyFont="1" applyFill="1" applyBorder="1"/>
    <xf numFmtId="2" fontId="0" fillId="0" borderId="0" xfId="0" applyNumberFormat="1"/>
    <xf numFmtId="0" fontId="0" fillId="0" borderId="99" xfId="0" applyBorder="1"/>
    <xf numFmtId="2" fontId="0" fillId="0" borderId="99" xfId="0" applyNumberFormat="1" applyBorder="1"/>
    <xf numFmtId="2" fontId="17" fillId="0" borderId="0" xfId="0" applyNumberFormat="1" applyFont="1"/>
    <xf numFmtId="2" fontId="54" fillId="53" borderId="98" xfId="58" applyNumberFormat="1" applyFont="1" applyFill="1" applyBorder="1" applyAlignment="1">
      <alignment horizontal="right"/>
    </xf>
    <xf numFmtId="1" fontId="0" fillId="0" borderId="99" xfId="0" applyNumberFormat="1" applyBorder="1"/>
    <xf numFmtId="1" fontId="0" fillId="0" borderId="0" xfId="0" applyNumberFormat="1"/>
    <xf numFmtId="0" fontId="0" fillId="0" borderId="83" xfId="0" applyBorder="1" applyAlignment="1">
      <alignment wrapText="1"/>
    </xf>
    <xf numFmtId="0" fontId="0" fillId="0" borderId="100" xfId="0" applyBorder="1" applyAlignment="1">
      <alignment wrapText="1"/>
    </xf>
    <xf numFmtId="2" fontId="0" fillId="64" borderId="0" xfId="0" applyNumberFormat="1" applyFill="1"/>
    <xf numFmtId="0" fontId="0" fillId="64" borderId="99" xfId="0" applyFill="1" applyBorder="1"/>
    <xf numFmtId="2" fontId="0" fillId="64" borderId="99" xfId="0" applyNumberFormat="1" applyFill="1" applyBorder="1"/>
    <xf numFmtId="2" fontId="0" fillId="57" borderId="0" xfId="0" applyNumberFormat="1" applyFill="1"/>
    <xf numFmtId="0" fontId="0" fillId="65" borderId="99" xfId="0" applyFill="1" applyBorder="1"/>
    <xf numFmtId="2" fontId="0" fillId="65" borderId="99" xfId="0" applyNumberFormat="1" applyFill="1" applyBorder="1"/>
    <xf numFmtId="9" fontId="45" fillId="63" borderId="101" xfId="0" applyNumberFormat="1" applyFont="1" applyFill="1" applyBorder="1"/>
    <xf numFmtId="2" fontId="45" fillId="63" borderId="101" xfId="0" applyNumberFormat="1" applyFont="1" applyFill="1" applyBorder="1"/>
    <xf numFmtId="9" fontId="45" fillId="57" borderId="102" xfId="0" applyNumberFormat="1" applyFont="1" applyFill="1" applyBorder="1"/>
    <xf numFmtId="0" fontId="0" fillId="0" borderId="103" xfId="0" applyBorder="1" applyAlignment="1">
      <alignment wrapText="1"/>
    </xf>
    <xf numFmtId="0" fontId="0" fillId="0" borderId="104" xfId="0" applyBorder="1" applyAlignment="1">
      <alignment wrapText="1"/>
    </xf>
    <xf numFmtId="0" fontId="1" fillId="0" borderId="0" xfId="0" applyFont="1"/>
    <xf numFmtId="0" fontId="0" fillId="0" borderId="0" xfId="0" applyAlignment="1">
      <alignment horizontal="left" vertical="top" wrapText="1"/>
    </xf>
    <xf numFmtId="0" fontId="36" fillId="0" borderId="0" xfId="73" applyAlignment="1">
      <alignment horizontal="left" vertical="top" wrapText="1"/>
    </xf>
    <xf numFmtId="0" fontId="52" fillId="0" borderId="90" xfId="0" applyFont="1" applyBorder="1" applyAlignment="1">
      <alignment horizontal="center" vertical="top" wrapText="1"/>
    </xf>
    <xf numFmtId="0" fontId="52" fillId="0" borderId="91" xfId="0" applyFont="1" applyBorder="1" applyAlignment="1">
      <alignment horizontal="center" vertical="top" wrapText="1"/>
    </xf>
    <xf numFmtId="0" fontId="52" fillId="0" borderId="92" xfId="0" applyFont="1" applyBorder="1" applyAlignment="1">
      <alignment horizontal="center" vertical="top" wrapText="1"/>
    </xf>
    <xf numFmtId="0" fontId="52" fillId="0" borderId="93" xfId="0" applyFont="1" applyBorder="1" applyAlignment="1">
      <alignment horizontal="center" vertical="top" wrapText="1"/>
    </xf>
    <xf numFmtId="0" fontId="52" fillId="0" borderId="87" xfId="0" applyFont="1" applyBorder="1" applyAlignment="1">
      <alignment horizontal="center" vertical="top" wrapText="1"/>
    </xf>
    <xf numFmtId="0" fontId="52" fillId="0" borderId="94" xfId="0" applyFont="1" applyBorder="1" applyAlignment="1">
      <alignment horizontal="center" vertical="top" wrapText="1"/>
    </xf>
    <xf numFmtId="0" fontId="52" fillId="57" borderId="95" xfId="0" applyFont="1" applyFill="1" applyBorder="1" applyAlignment="1">
      <alignment horizontal="center" vertical="center"/>
    </xf>
    <xf numFmtId="0" fontId="48" fillId="57" borderId="96" xfId="0" applyFont="1" applyFill="1" applyBorder="1" applyAlignment="1">
      <alignment horizontal="center" vertical="center"/>
    </xf>
    <xf numFmtId="0" fontId="48" fillId="57" borderId="97" xfId="0" applyFont="1" applyFill="1" applyBorder="1" applyAlignment="1">
      <alignment horizontal="center" vertical="center"/>
    </xf>
    <xf numFmtId="0" fontId="48" fillId="57" borderId="82" xfId="0" applyFont="1" applyFill="1" applyBorder="1" applyAlignment="1">
      <alignment horizontal="center" vertical="center"/>
    </xf>
    <xf numFmtId="0" fontId="48" fillId="57" borderId="83" xfId="0" applyFont="1" applyFill="1" applyBorder="1" applyAlignment="1">
      <alignment horizontal="center" vertical="center"/>
    </xf>
    <xf numFmtId="0" fontId="48" fillId="57" borderId="72" xfId="0" applyFont="1" applyFill="1" applyBorder="1" applyAlignment="1">
      <alignment horizontal="center" vertical="center"/>
    </xf>
    <xf numFmtId="0" fontId="17" fillId="50" borderId="75" xfId="0" applyFont="1" applyFill="1" applyBorder="1" applyAlignment="1">
      <alignment horizontal="center"/>
    </xf>
    <xf numFmtId="0" fontId="17" fillId="50" borderId="76" xfId="0" applyFont="1" applyFill="1" applyBorder="1" applyAlignment="1">
      <alignment horizontal="center"/>
    </xf>
    <xf numFmtId="0" fontId="46" fillId="0" borderId="74" xfId="0" applyFont="1" applyBorder="1" applyAlignment="1">
      <alignment horizontal="center"/>
    </xf>
    <xf numFmtId="0" fontId="46" fillId="0" borderId="77" xfId="0" applyFont="1" applyBorder="1" applyAlignment="1">
      <alignment horizontal="center"/>
    </xf>
    <xf numFmtId="0" fontId="0" fillId="60" borderId="21" xfId="0" applyFill="1" applyBorder="1" applyAlignment="1">
      <alignment horizontal="center" vertical="top" wrapText="1"/>
    </xf>
    <xf numFmtId="0" fontId="0" fillId="60" borderId="0" xfId="0" applyFill="1" applyAlignment="1">
      <alignment horizontal="center" vertical="top" wrapText="1"/>
    </xf>
    <xf numFmtId="0" fontId="0" fillId="60" borderId="71" xfId="0" applyFill="1" applyBorder="1" applyAlignment="1">
      <alignment horizontal="center" vertical="top" wrapText="1"/>
    </xf>
    <xf numFmtId="0" fontId="17" fillId="61" borderId="21" xfId="0" applyFont="1" applyFill="1" applyBorder="1" applyAlignment="1">
      <alignment horizontal="center" vertical="center" wrapText="1"/>
    </xf>
    <xf numFmtId="0" fontId="17" fillId="61" borderId="0" xfId="0" applyFont="1" applyFill="1" applyAlignment="1">
      <alignment horizontal="center" vertical="center" wrapText="1"/>
    </xf>
    <xf numFmtId="0" fontId="17" fillId="61" borderId="71" xfId="0" applyFont="1" applyFill="1" applyBorder="1" applyAlignment="1">
      <alignment horizontal="center" vertical="center" wrapText="1"/>
    </xf>
    <xf numFmtId="0" fontId="17" fillId="61" borderId="82" xfId="0" applyFont="1" applyFill="1" applyBorder="1" applyAlignment="1">
      <alignment horizontal="center" vertical="center" wrapText="1"/>
    </xf>
    <xf numFmtId="0" fontId="17" fillId="61" borderId="83" xfId="0" applyFont="1" applyFill="1" applyBorder="1" applyAlignment="1">
      <alignment horizontal="center" vertical="center" wrapText="1"/>
    </xf>
    <xf numFmtId="0" fontId="17" fillId="61" borderId="72" xfId="0" applyFont="1" applyFill="1" applyBorder="1" applyAlignment="1">
      <alignment horizontal="center" vertical="center" wrapText="1"/>
    </xf>
    <xf numFmtId="0" fontId="17" fillId="62" borderId="84" xfId="0" applyFont="1" applyFill="1" applyBorder="1" applyAlignment="1">
      <alignment horizontal="center" vertical="center" wrapText="1"/>
    </xf>
    <xf numFmtId="0" fontId="17" fillId="62" borderId="85" xfId="0" applyFont="1" applyFill="1" applyBorder="1" applyAlignment="1">
      <alignment horizontal="center" vertical="center" wrapText="1"/>
    </xf>
    <xf numFmtId="0" fontId="17" fillId="62" borderId="86" xfId="0" applyFont="1" applyFill="1" applyBorder="1" applyAlignment="1">
      <alignment horizontal="center" vertical="center" wrapText="1"/>
    </xf>
    <xf numFmtId="9" fontId="0" fillId="0" borderId="0" xfId="0" applyNumberFormat="1" applyAlignment="1">
      <alignment horizontal="left" vertical="top" wrapText="1"/>
    </xf>
    <xf numFmtId="9" fontId="36" fillId="0" borderId="0" xfId="73" applyNumberFormat="1" applyAlignment="1">
      <alignment horizontal="left" vertical="top" wrapText="1"/>
    </xf>
    <xf numFmtId="2" fontId="51" fillId="59" borderId="84" xfId="0" applyNumberFormat="1" applyFont="1" applyFill="1" applyBorder="1" applyAlignment="1">
      <alignment horizontal="center"/>
    </xf>
    <xf numFmtId="2" fontId="51" fillId="59" borderId="85" xfId="0" applyNumberFormat="1" applyFont="1" applyFill="1" applyBorder="1" applyAlignment="1">
      <alignment horizontal="center"/>
    </xf>
    <xf numFmtId="2" fontId="51" fillId="59" borderId="86" xfId="0" applyNumberFormat="1" applyFont="1" applyFill="1" applyBorder="1" applyAlignment="1">
      <alignment horizontal="center"/>
    </xf>
    <xf numFmtId="0" fontId="17" fillId="60" borderId="88" xfId="0" applyFont="1" applyFill="1" applyBorder="1" applyAlignment="1">
      <alignment horizontal="center"/>
    </xf>
    <xf numFmtId="0" fontId="17" fillId="60" borderId="89" xfId="0" applyFont="1" applyFill="1" applyBorder="1" applyAlignment="1">
      <alignment horizontal="center"/>
    </xf>
    <xf numFmtId="0" fontId="47" fillId="0" borderId="75" xfId="0" applyFont="1" applyBorder="1" applyAlignment="1">
      <alignment horizontal="center" wrapText="1"/>
    </xf>
    <xf numFmtId="0" fontId="47" fillId="0" borderId="71" xfId="0" applyFont="1" applyBorder="1" applyAlignment="1">
      <alignment horizontal="center" wrapText="1"/>
    </xf>
    <xf numFmtId="0" fontId="47" fillId="0" borderId="78" xfId="0" applyFont="1" applyBorder="1" applyAlignment="1">
      <alignment horizontal="center" wrapText="1"/>
    </xf>
    <xf numFmtId="0" fontId="47" fillId="0" borderId="72" xfId="0" applyFont="1" applyBorder="1" applyAlignment="1">
      <alignment horizontal="center" wrapText="1"/>
    </xf>
    <xf numFmtId="0" fontId="1" fillId="0" borderId="21" xfId="0" applyFont="1" applyBorder="1" applyAlignment="1">
      <alignment horizontal="left"/>
    </xf>
    <xf numFmtId="0" fontId="1" fillId="0" borderId="0" xfId="0" applyFont="1" applyAlignment="1">
      <alignment horizontal="left"/>
    </xf>
    <xf numFmtId="0" fontId="1" fillId="0" borderId="71" xfId="0" applyFont="1" applyBorder="1" applyAlignment="1">
      <alignment horizontal="left"/>
    </xf>
    <xf numFmtId="0" fontId="0" fillId="0" borderId="0" xfId="0" applyAlignment="1">
      <alignment horizontal="center" vertical="top" wrapText="1"/>
    </xf>
    <xf numFmtId="0" fontId="36" fillId="0" borderId="0" xfId="73" applyBorder="1" applyAlignment="1">
      <alignment horizontal="left" vertical="top" wrapText="1"/>
    </xf>
    <xf numFmtId="0" fontId="55" fillId="0" borderId="83" xfId="73" applyFont="1" applyBorder="1" applyAlignment="1">
      <alignment horizontal="left" vertical="top" wrapText="1"/>
    </xf>
    <xf numFmtId="0" fontId="0" fillId="0" borderId="100" xfId="0" applyBorder="1" applyAlignment="1">
      <alignment horizontal="left"/>
    </xf>
    <xf numFmtId="166" fontId="39" fillId="62" borderId="0" xfId="73" applyNumberFormat="1" applyFont="1" applyFill="1" applyAlignment="1">
      <alignment horizontal="center"/>
    </xf>
    <xf numFmtId="0" fontId="47" fillId="0" borderId="105" xfId="0" applyFont="1" applyBorder="1" applyAlignment="1">
      <alignment horizontal="left" vertical="top" wrapText="1"/>
    </xf>
    <xf numFmtId="0" fontId="47" fillId="0" borderId="0" xfId="0" applyFont="1" applyAlignment="1">
      <alignment horizontal="left" vertical="top" wrapText="1"/>
    </xf>
    <xf numFmtId="164" fontId="31" fillId="53" borderId="29" xfId="58" applyNumberFormat="1" applyFont="1" applyFill="1" applyBorder="1" applyAlignment="1">
      <alignment horizontal="center" vertical="center"/>
    </xf>
    <xf numFmtId="164" fontId="31" fillId="53" borderId="30" xfId="58" applyNumberFormat="1" applyFont="1" applyFill="1" applyBorder="1" applyAlignment="1">
      <alignment horizontal="center" vertical="center"/>
    </xf>
    <xf numFmtId="165" fontId="24" fillId="0" borderId="25" xfId="58" applyNumberFormat="1" applyFont="1" applyBorder="1" applyAlignment="1">
      <alignment horizontal="center" vertical="center"/>
    </xf>
    <xf numFmtId="165" fontId="24" fillId="0" borderId="27" xfId="58" applyNumberFormat="1" applyFont="1" applyBorder="1" applyAlignment="1">
      <alignment horizontal="center" vertical="center"/>
    </xf>
    <xf numFmtId="165" fontId="24" fillId="0" borderId="26" xfId="58" applyNumberFormat="1" applyFont="1" applyBorder="1" applyAlignment="1">
      <alignment horizontal="center" vertical="center"/>
    </xf>
    <xf numFmtId="165" fontId="24" fillId="0" borderId="51" xfId="58" applyNumberFormat="1" applyFont="1" applyBorder="1" applyAlignment="1">
      <alignment horizontal="center" vertical="center"/>
    </xf>
    <xf numFmtId="0" fontId="17" fillId="66" borderId="46" xfId="0" applyFont="1" applyFill="1" applyBorder="1" applyAlignment="1">
      <alignment horizontal="center"/>
    </xf>
    <xf numFmtId="0" fontId="17" fillId="66" borderId="47" xfId="0" applyFont="1" applyFill="1" applyBorder="1" applyAlignment="1">
      <alignment horizontal="center"/>
    </xf>
    <xf numFmtId="0" fontId="17" fillId="66" borderId="21" xfId="0" applyFont="1" applyFill="1" applyBorder="1" applyAlignment="1">
      <alignment horizontal="left" vertical="top" wrapText="1"/>
    </xf>
    <xf numFmtId="0" fontId="17" fillId="66" borderId="71" xfId="0" applyFont="1" applyFill="1" applyBorder="1" applyAlignment="1">
      <alignment horizontal="left" vertical="top" wrapText="1"/>
    </xf>
    <xf numFmtId="0" fontId="45" fillId="67" borderId="21" xfId="0" applyFont="1" applyFill="1" applyBorder="1" applyAlignment="1">
      <alignment horizontal="center" vertical="center" wrapText="1"/>
    </xf>
    <xf numFmtId="0" fontId="45" fillId="67" borderId="71" xfId="0" applyFont="1" applyFill="1" applyBorder="1" applyAlignment="1">
      <alignment horizontal="center" vertical="center" wrapText="1"/>
    </xf>
    <xf numFmtId="0" fontId="45" fillId="67" borderId="82" xfId="0" applyFont="1" applyFill="1" applyBorder="1" applyAlignment="1">
      <alignment horizontal="center" vertical="center" wrapText="1"/>
    </xf>
    <xf numFmtId="0" fontId="45" fillId="67" borderId="83" xfId="0" applyFont="1" applyFill="1" applyBorder="1" applyAlignment="1">
      <alignment horizontal="center" vertical="center" wrapText="1"/>
    </xf>
    <xf numFmtId="0" fontId="45" fillId="67" borderId="72" xfId="0" applyFont="1" applyFill="1" applyBorder="1" applyAlignment="1">
      <alignment horizontal="center" vertical="center" wrapText="1"/>
    </xf>
    <xf numFmtId="9" fontId="1" fillId="0" borderId="95" xfId="0" applyNumberFormat="1" applyFont="1" applyBorder="1"/>
    <xf numFmtId="9" fontId="0" fillId="0" borderId="96" xfId="0" applyNumberFormat="1" applyBorder="1"/>
    <xf numFmtId="9" fontId="0" fillId="0" borderId="97" xfId="0" applyNumberFormat="1" applyBorder="1"/>
    <xf numFmtId="0" fontId="45" fillId="67" borderId="0" xfId="0" applyFont="1" applyFill="1" applyBorder="1" applyAlignment="1">
      <alignment horizontal="center" vertical="center" wrapText="1"/>
    </xf>
    <xf numFmtId="0" fontId="0" fillId="67" borderId="106" xfId="0" applyFont="1" applyFill="1" applyBorder="1" applyAlignment="1">
      <alignment horizontal="center"/>
    </xf>
    <xf numFmtId="0" fontId="0" fillId="67" borderId="99" xfId="0" applyFont="1" applyFill="1" applyBorder="1" applyAlignment="1">
      <alignment horizontal="center"/>
    </xf>
    <xf numFmtId="0" fontId="0" fillId="67" borderId="107" xfId="0" applyFont="1" applyFill="1" applyBorder="1" applyAlignment="1">
      <alignment horizontal="center"/>
    </xf>
    <xf numFmtId="2" fontId="14" fillId="66" borderId="48" xfId="0" applyNumberFormat="1" applyFont="1" applyFill="1" applyBorder="1" applyAlignment="1">
      <alignment horizontal="center"/>
    </xf>
    <xf numFmtId="0" fontId="46" fillId="68" borderId="48" xfId="0" applyFont="1" applyFill="1" applyBorder="1" applyAlignment="1">
      <alignment horizontal="center"/>
    </xf>
    <xf numFmtId="0" fontId="46" fillId="68" borderId="49" xfId="0" applyFont="1" applyFill="1" applyBorder="1" applyAlignment="1">
      <alignment horizontal="center"/>
    </xf>
    <xf numFmtId="0" fontId="46" fillId="68" borderId="50" xfId="0" applyFont="1" applyFill="1" applyBorder="1" applyAlignment="1">
      <alignment horizontal="center"/>
    </xf>
  </cellXfs>
  <cellStyles count="74">
    <cellStyle name="20 % - Akzent1" xfId="1" builtinId="30" customBuiltin="1"/>
    <cellStyle name="20 % - Akzent2" xfId="2" builtinId="34" customBuiltin="1"/>
    <cellStyle name="20 % - Akzent3" xfId="3" builtinId="38" customBuiltin="1"/>
    <cellStyle name="20 % - Akzent4" xfId="4" builtinId="42" customBuiltin="1"/>
    <cellStyle name="20 % - Akzent5" xfId="5" builtinId="46" customBuiltin="1"/>
    <cellStyle name="20 % - Akzent6" xfId="6" builtinId="50" customBuiltin="1"/>
    <cellStyle name="20% - Akzent1" xfId="7" xr:uid="{00000000-0005-0000-0000-000006000000}"/>
    <cellStyle name="20% - Akzent2" xfId="8" xr:uid="{00000000-0005-0000-0000-000007000000}"/>
    <cellStyle name="20% - Akzent3" xfId="9" xr:uid="{00000000-0005-0000-0000-000008000000}"/>
    <cellStyle name="20% - Akzent4" xfId="10" xr:uid="{00000000-0005-0000-0000-000009000000}"/>
    <cellStyle name="20% - Akzent5" xfId="11" xr:uid="{00000000-0005-0000-0000-00000A000000}"/>
    <cellStyle name="20% - Akzent6" xfId="12" xr:uid="{00000000-0005-0000-0000-00000B000000}"/>
    <cellStyle name="40 % - Akzent1" xfId="13" builtinId="31" customBuiltin="1"/>
    <cellStyle name="40 % - Akzent2" xfId="14" builtinId="35" customBuiltin="1"/>
    <cellStyle name="40 % - Akzent3" xfId="15" builtinId="39" customBuiltin="1"/>
    <cellStyle name="40 % - Akzent4" xfId="16" builtinId="43" customBuiltin="1"/>
    <cellStyle name="40 % - Akzent5" xfId="17" builtinId="47" customBuiltin="1"/>
    <cellStyle name="40 % - Akzent6" xfId="18" builtinId="51" customBuiltin="1"/>
    <cellStyle name="40% - Akzent1" xfId="19" xr:uid="{00000000-0005-0000-0000-000012000000}"/>
    <cellStyle name="40% - Akzent2" xfId="20" xr:uid="{00000000-0005-0000-0000-000013000000}"/>
    <cellStyle name="40% - Akzent3" xfId="21" xr:uid="{00000000-0005-0000-0000-000014000000}"/>
    <cellStyle name="40% - Akzent4" xfId="22" xr:uid="{00000000-0005-0000-0000-000015000000}"/>
    <cellStyle name="40% - Akzent5" xfId="23" xr:uid="{00000000-0005-0000-0000-000016000000}"/>
    <cellStyle name="40% - Akzent6" xfId="24" xr:uid="{00000000-0005-0000-0000-000017000000}"/>
    <cellStyle name="60 % - Akzent1" xfId="25" builtinId="32" customBuiltin="1"/>
    <cellStyle name="60 % - Akzent2" xfId="26" builtinId="36" customBuiltin="1"/>
    <cellStyle name="60 % - Akzent3" xfId="27" builtinId="40" customBuiltin="1"/>
    <cellStyle name="60 % - Akzent4" xfId="28" builtinId="44" customBuiltin="1"/>
    <cellStyle name="60 % - Akzent5" xfId="29" builtinId="48" customBuiltin="1"/>
    <cellStyle name="60 % - Akzent6" xfId="30" builtinId="52" customBuiltin="1"/>
    <cellStyle name="60% - Akzent1" xfId="31" xr:uid="{00000000-0005-0000-0000-00001E000000}"/>
    <cellStyle name="60% - Akzent2" xfId="32" xr:uid="{00000000-0005-0000-0000-00001F000000}"/>
    <cellStyle name="60% - Akzent3" xfId="33" xr:uid="{00000000-0005-0000-0000-000020000000}"/>
    <cellStyle name="60% - Akzent4" xfId="34" xr:uid="{00000000-0005-0000-0000-000021000000}"/>
    <cellStyle name="60% - Akzent5" xfId="35" xr:uid="{00000000-0005-0000-0000-000022000000}"/>
    <cellStyle name="60% - Akzent6" xfId="36" xr:uid="{00000000-0005-0000-0000-000023000000}"/>
    <cellStyle name="Akzent1" xfId="37" builtinId="29" customBuiltin="1"/>
    <cellStyle name="Akzent2" xfId="38" builtinId="33" customBuiltin="1"/>
    <cellStyle name="Akzent3" xfId="39" builtinId="37" customBuiltin="1"/>
    <cellStyle name="Akzent4" xfId="40" builtinId="41" customBuiltin="1"/>
    <cellStyle name="Akzent5" xfId="41" builtinId="45" customBuiltin="1"/>
    <cellStyle name="Akzent6" xfId="42" builtinId="49" customBuiltin="1"/>
    <cellStyle name="Ausgabe" xfId="57" builtinId="21" customBuiltin="1"/>
    <cellStyle name="Berechnung" xfId="44" builtinId="22" customBuiltin="1"/>
    <cellStyle name="Eingabe" xfId="53" builtinId="20" customBuiltin="1"/>
    <cellStyle name="Ergebnis" xfId="61" builtinId="25" customBuiltin="1"/>
    <cellStyle name="Ergebnis 1" xfId="46" xr:uid="{00000000-0005-0000-0000-00002E000000}"/>
    <cellStyle name="Erklärender Text" xfId="47" builtinId="53" customBuiltin="1"/>
    <cellStyle name="Gut" xfId="48" builtinId="26" customBuiltin="1"/>
    <cellStyle name="Link" xfId="73" builtinId="8"/>
    <cellStyle name="Neutral" xfId="55" builtinId="28" customBuiltin="1"/>
    <cellStyle name="Notiz" xfId="56" builtinId="10" customBuiltin="1"/>
    <cellStyle name="Schlecht" xfId="43" builtinId="27" customBuiltin="1"/>
    <cellStyle name="Standard" xfId="0" builtinId="0"/>
    <cellStyle name="Standard 2" xfId="58" xr:uid="{00000000-0005-0000-0000-000036000000}"/>
    <cellStyle name="Standard 3" xfId="59" xr:uid="{00000000-0005-0000-0000-000037000000}"/>
    <cellStyle name="Überschrift" xfId="60" builtinId="15" customBuiltin="1"/>
    <cellStyle name="Überschrift 1" xfId="49" builtinId="16" customBuiltin="1"/>
    <cellStyle name="Überschrift 2" xfId="50" builtinId="17" customBuiltin="1"/>
    <cellStyle name="Überschrift 3" xfId="51" builtinId="18" customBuiltin="1"/>
    <cellStyle name="Überschrift 4" xfId="52" builtinId="19" customBuiltin="1"/>
    <cellStyle name="Überschrift 5" xfId="62" xr:uid="{00000000-0005-0000-0000-00003D000000}"/>
    <cellStyle name="Unbenannt1" xfId="63" xr:uid="{00000000-0005-0000-0000-00003E000000}"/>
    <cellStyle name="Unbenannt2" xfId="64" xr:uid="{00000000-0005-0000-0000-00003F000000}"/>
    <cellStyle name="Unbenannt3" xfId="65" xr:uid="{00000000-0005-0000-0000-000040000000}"/>
    <cellStyle name="Unbenannt4" xfId="66" xr:uid="{00000000-0005-0000-0000-000041000000}"/>
    <cellStyle name="Unbenannt5" xfId="67" xr:uid="{00000000-0005-0000-0000-000042000000}"/>
    <cellStyle name="Unbenannt6" xfId="68" xr:uid="{00000000-0005-0000-0000-000043000000}"/>
    <cellStyle name="Unbenannt7" xfId="69" xr:uid="{00000000-0005-0000-0000-000044000000}"/>
    <cellStyle name="Unbenannt8" xfId="70" xr:uid="{00000000-0005-0000-0000-000045000000}"/>
    <cellStyle name="Unbenannt9" xfId="71" xr:uid="{00000000-0005-0000-0000-000046000000}"/>
    <cellStyle name="Verknüpfte Zelle" xfId="54" builtinId="24" customBuiltin="1"/>
    <cellStyle name="Warnender Text" xfId="72" builtinId="11" customBuiltin="1"/>
    <cellStyle name="Zelle überprüfen" xfId="45" builtinId="23" customBuiltin="1"/>
  </cellStyles>
  <dxfs count="164">
    <dxf>
      <fill>
        <patternFill patternType="solid">
          <fgColor indexed="23"/>
          <bgColor indexed="55"/>
        </patternFill>
      </fill>
    </dxf>
    <dxf>
      <fill>
        <patternFill patternType="solid">
          <fgColor indexed="34"/>
          <bgColor indexed="13"/>
        </patternFill>
      </fill>
    </dxf>
    <dxf>
      <fill>
        <patternFill patternType="solid">
          <fgColor indexed="23"/>
          <bgColor indexed="55"/>
        </patternFill>
      </fill>
    </dxf>
    <dxf>
      <fill>
        <patternFill patternType="solid">
          <fgColor indexed="34"/>
          <bgColor indexed="13"/>
        </patternFill>
      </fill>
    </dxf>
    <dxf>
      <fill>
        <patternFill patternType="solid">
          <fgColor indexed="34"/>
          <bgColor indexed="13"/>
        </patternFill>
      </fill>
    </dxf>
    <dxf>
      <fill>
        <patternFill patternType="solid">
          <fgColor indexed="34"/>
          <bgColor indexed="13"/>
        </patternFill>
      </fill>
    </dxf>
    <dxf>
      <fill>
        <patternFill patternType="solid">
          <fgColor indexed="23"/>
          <bgColor indexed="55"/>
        </patternFill>
      </fill>
    </dxf>
    <dxf>
      <fill>
        <patternFill patternType="solid">
          <fgColor indexed="23"/>
          <bgColor indexed="55"/>
        </patternFill>
      </fill>
    </dxf>
    <dxf>
      <fill>
        <patternFill patternType="solid">
          <fgColor indexed="34"/>
          <bgColor indexed="13"/>
        </patternFill>
      </fill>
    </dxf>
    <dxf>
      <fill>
        <patternFill patternType="solid">
          <fgColor indexed="23"/>
          <bgColor indexed="55"/>
        </patternFill>
      </fill>
    </dxf>
    <dxf>
      <fill>
        <patternFill patternType="solid">
          <fgColor indexed="23"/>
          <bgColor indexed="55"/>
        </patternFill>
      </fill>
    </dxf>
    <dxf>
      <fill>
        <patternFill patternType="solid">
          <fgColor indexed="34"/>
          <bgColor indexed="13"/>
        </patternFill>
      </fill>
    </dxf>
    <dxf>
      <fill>
        <patternFill patternType="solid">
          <fgColor indexed="23"/>
          <bgColor indexed="55"/>
        </patternFill>
      </fill>
    </dxf>
    <dxf>
      <fill>
        <patternFill patternType="solid">
          <fgColor indexed="23"/>
          <bgColor indexed="55"/>
        </patternFill>
      </fill>
    </dxf>
    <dxf>
      <fill>
        <patternFill patternType="solid">
          <fgColor indexed="34"/>
          <bgColor indexed="13"/>
        </patternFill>
      </fill>
    </dxf>
    <dxf>
      <fill>
        <patternFill patternType="solid">
          <fgColor indexed="23"/>
          <bgColor indexed="55"/>
        </patternFill>
      </fill>
    </dxf>
    <dxf>
      <fill>
        <patternFill patternType="solid">
          <fgColor indexed="34"/>
          <bgColor indexed="13"/>
        </patternFill>
      </fill>
    </dxf>
    <dxf>
      <fill>
        <patternFill patternType="solid">
          <fgColor indexed="34"/>
          <bgColor indexed="13"/>
        </patternFill>
      </fill>
    </dxf>
    <dxf>
      <fill>
        <patternFill patternType="solid">
          <fgColor indexed="34"/>
          <bgColor indexed="13"/>
        </patternFill>
      </fill>
    </dxf>
    <dxf>
      <fill>
        <patternFill patternType="solid">
          <fgColor indexed="23"/>
          <bgColor indexed="55"/>
        </patternFill>
      </fill>
    </dxf>
    <dxf>
      <fill>
        <patternFill patternType="solid">
          <fgColor indexed="34"/>
          <bgColor indexed="13"/>
        </patternFill>
      </fill>
    </dxf>
    <dxf>
      <fill>
        <patternFill patternType="solid">
          <fgColor indexed="23"/>
          <bgColor indexed="55"/>
        </patternFill>
      </fill>
    </dxf>
    <dxf>
      <fill>
        <patternFill patternType="solid">
          <fgColor indexed="34"/>
          <bgColor indexed="13"/>
        </patternFill>
      </fill>
    </dxf>
    <dxf>
      <fill>
        <patternFill patternType="solid">
          <fgColor indexed="23"/>
          <bgColor indexed="55"/>
        </patternFill>
      </fill>
    </dxf>
    <dxf>
      <fill>
        <patternFill patternType="solid">
          <fgColor indexed="23"/>
          <bgColor indexed="55"/>
        </patternFill>
      </fill>
    </dxf>
    <dxf>
      <fill>
        <patternFill patternType="solid">
          <fgColor indexed="23"/>
          <bgColor indexed="55"/>
        </patternFill>
      </fill>
    </dxf>
    <dxf>
      <fill>
        <patternFill patternType="solid">
          <fgColor indexed="34"/>
          <bgColor indexed="13"/>
        </patternFill>
      </fill>
    </dxf>
    <dxf>
      <fill>
        <patternFill patternType="solid">
          <fgColor indexed="23"/>
          <bgColor indexed="55"/>
        </patternFill>
      </fill>
    </dxf>
    <dxf>
      <fill>
        <patternFill patternType="solid">
          <fgColor indexed="34"/>
          <bgColor indexed="13"/>
        </patternFill>
      </fill>
    </dxf>
    <dxf>
      <fill>
        <patternFill patternType="solid">
          <fgColor indexed="34"/>
          <bgColor indexed="13"/>
        </patternFill>
      </fill>
    </dxf>
    <dxf>
      <fill>
        <patternFill patternType="solid">
          <fgColor indexed="23"/>
          <bgColor indexed="55"/>
        </patternFill>
      </fill>
    </dxf>
    <dxf>
      <fill>
        <patternFill patternType="solid">
          <fgColor indexed="34"/>
          <bgColor indexed="13"/>
        </patternFill>
      </fill>
    </dxf>
    <dxf>
      <fill>
        <patternFill patternType="solid">
          <fgColor indexed="34"/>
          <bgColor indexed="13"/>
        </patternFill>
      </fill>
    </dxf>
    <dxf>
      <fill>
        <patternFill patternType="solid">
          <fgColor indexed="34"/>
          <bgColor indexed="13"/>
        </patternFill>
      </fill>
    </dxf>
    <dxf>
      <fill>
        <patternFill patternType="solid">
          <fgColor indexed="23"/>
          <bgColor indexed="55"/>
        </patternFill>
      </fill>
    </dxf>
    <dxf>
      <fill>
        <patternFill patternType="solid">
          <fgColor indexed="23"/>
          <bgColor indexed="55"/>
        </patternFill>
      </fill>
    </dxf>
    <dxf>
      <fill>
        <patternFill patternType="solid">
          <fgColor indexed="23"/>
          <bgColor indexed="55"/>
        </patternFill>
      </fill>
    </dxf>
    <dxf>
      <fill>
        <patternFill patternType="solid">
          <fgColor indexed="34"/>
          <bgColor indexed="13"/>
        </patternFill>
      </fill>
    </dxf>
    <dxf>
      <fill>
        <patternFill patternType="solid">
          <fgColor indexed="23"/>
          <bgColor indexed="55"/>
        </patternFill>
      </fill>
    </dxf>
    <dxf>
      <fill>
        <patternFill patternType="solid">
          <fgColor indexed="34"/>
          <bgColor indexed="13"/>
        </patternFill>
      </fill>
    </dxf>
    <dxf>
      <fill>
        <patternFill patternType="solid">
          <fgColor indexed="23"/>
          <bgColor indexed="55"/>
        </patternFill>
      </fill>
    </dxf>
    <dxf>
      <fill>
        <patternFill patternType="solid">
          <fgColor indexed="34"/>
          <bgColor indexed="13"/>
        </patternFill>
      </fill>
    </dxf>
    <dxf>
      <fill>
        <patternFill patternType="solid">
          <fgColor indexed="34"/>
          <bgColor indexed="13"/>
        </patternFill>
      </fill>
    </dxf>
    <dxf>
      <fill>
        <patternFill patternType="solid">
          <fgColor indexed="23"/>
          <bgColor indexed="55"/>
        </patternFill>
      </fill>
    </dxf>
    <dxf>
      <fill>
        <patternFill patternType="solid">
          <fgColor indexed="34"/>
          <bgColor indexed="13"/>
        </patternFill>
      </fill>
    </dxf>
    <dxf>
      <fill>
        <patternFill patternType="solid">
          <fgColor indexed="23"/>
          <bgColor indexed="55"/>
        </patternFill>
      </fill>
    </dxf>
    <dxf>
      <fill>
        <patternFill patternType="solid">
          <fgColor indexed="34"/>
          <bgColor indexed="13"/>
        </patternFill>
      </fill>
    </dxf>
    <dxf>
      <fill>
        <patternFill patternType="solid">
          <fgColor indexed="23"/>
          <bgColor indexed="55"/>
        </patternFill>
      </fill>
    </dxf>
    <dxf>
      <fill>
        <patternFill patternType="solid">
          <fgColor indexed="34"/>
          <bgColor indexed="13"/>
        </patternFill>
      </fill>
    </dxf>
    <dxf>
      <fill>
        <patternFill patternType="solid">
          <fgColor indexed="23"/>
          <bgColor indexed="55"/>
        </patternFill>
      </fill>
    </dxf>
    <dxf>
      <fill>
        <patternFill patternType="solid">
          <fgColor indexed="34"/>
          <bgColor indexed="13"/>
        </patternFill>
      </fill>
    </dxf>
    <dxf>
      <fill>
        <patternFill patternType="solid">
          <fgColor indexed="34"/>
          <bgColor indexed="13"/>
        </patternFill>
      </fill>
    </dxf>
    <dxf>
      <fill>
        <patternFill patternType="solid">
          <fgColor indexed="23"/>
          <bgColor indexed="55"/>
        </patternFill>
      </fill>
    </dxf>
    <dxf>
      <fill>
        <patternFill patternType="solid">
          <fgColor indexed="23"/>
          <bgColor indexed="55"/>
        </patternFill>
      </fill>
    </dxf>
    <dxf>
      <fill>
        <patternFill patternType="solid">
          <fgColor indexed="23"/>
          <bgColor indexed="55"/>
        </patternFill>
      </fill>
    </dxf>
    <dxf>
      <fill>
        <patternFill patternType="solid">
          <fgColor indexed="34"/>
          <bgColor indexed="13"/>
        </patternFill>
      </fill>
    </dxf>
    <dxf>
      <fill>
        <patternFill patternType="solid">
          <fgColor indexed="23"/>
          <bgColor indexed="55"/>
        </patternFill>
      </fill>
    </dxf>
    <dxf>
      <fill>
        <patternFill patternType="solid">
          <fgColor indexed="34"/>
          <bgColor indexed="13"/>
        </patternFill>
      </fill>
    </dxf>
    <dxf>
      <fill>
        <patternFill patternType="solid">
          <fgColor indexed="23"/>
          <bgColor indexed="55"/>
        </patternFill>
      </fill>
    </dxf>
    <dxf>
      <fill>
        <patternFill patternType="solid">
          <fgColor indexed="34"/>
          <bgColor indexed="13"/>
        </patternFill>
      </fill>
    </dxf>
    <dxf>
      <fill>
        <patternFill patternType="solid">
          <fgColor indexed="23"/>
          <bgColor indexed="55"/>
        </patternFill>
      </fill>
    </dxf>
    <dxf>
      <fill>
        <patternFill patternType="solid">
          <fgColor indexed="34"/>
          <bgColor indexed="13"/>
        </patternFill>
      </fill>
    </dxf>
    <dxf>
      <fill>
        <patternFill patternType="solid">
          <fgColor indexed="23"/>
          <bgColor indexed="55"/>
        </patternFill>
      </fill>
    </dxf>
    <dxf>
      <fill>
        <patternFill patternType="solid">
          <fgColor indexed="34"/>
          <bgColor indexed="13"/>
        </patternFill>
      </fill>
    </dxf>
    <dxf>
      <fill>
        <patternFill patternType="solid">
          <fgColor indexed="23"/>
          <bgColor indexed="55"/>
        </patternFill>
      </fill>
    </dxf>
    <dxf>
      <fill>
        <patternFill patternType="solid">
          <fgColor indexed="34"/>
          <bgColor indexed="13"/>
        </patternFill>
      </fill>
    </dxf>
    <dxf>
      <fill>
        <patternFill patternType="solid">
          <fgColor indexed="23"/>
          <bgColor indexed="55"/>
        </patternFill>
      </fill>
    </dxf>
    <dxf>
      <fill>
        <patternFill patternType="solid">
          <fgColor indexed="34"/>
          <bgColor indexed="13"/>
        </patternFill>
      </fill>
    </dxf>
    <dxf>
      <fill>
        <patternFill patternType="solid">
          <fgColor indexed="23"/>
          <bgColor indexed="55"/>
        </patternFill>
      </fill>
    </dxf>
    <dxf>
      <fill>
        <patternFill patternType="solid">
          <fgColor indexed="34"/>
          <bgColor indexed="13"/>
        </patternFill>
      </fill>
    </dxf>
    <dxf>
      <fill>
        <patternFill>
          <bgColor theme="2" tint="-0.24994659260841701"/>
        </patternFill>
      </fill>
    </dxf>
    <dxf>
      <fill>
        <patternFill patternType="solid">
          <fgColor indexed="34"/>
          <bgColor indexed="13"/>
        </patternFill>
      </fill>
    </dxf>
    <dxf>
      <fill>
        <patternFill patternType="solid">
          <fgColor indexed="23"/>
          <bgColor indexed="55"/>
        </patternFill>
      </fill>
    </dxf>
    <dxf>
      <fill>
        <patternFill patternType="solid">
          <fgColor indexed="23"/>
          <bgColor indexed="55"/>
        </patternFill>
      </fill>
    </dxf>
    <dxf>
      <fill>
        <patternFill>
          <bgColor theme="2" tint="-0.24994659260841701"/>
        </patternFill>
      </fill>
    </dxf>
    <dxf>
      <fill>
        <patternFill patternType="solid">
          <fgColor indexed="34"/>
          <bgColor indexed="13"/>
        </patternFill>
      </fill>
    </dxf>
    <dxf>
      <fill>
        <patternFill patternType="solid">
          <fgColor indexed="23"/>
          <bgColor indexed="55"/>
        </patternFill>
      </fill>
    </dxf>
    <dxf>
      <fill>
        <patternFill>
          <bgColor theme="2" tint="-0.24994659260841701"/>
        </patternFill>
      </fill>
    </dxf>
    <dxf>
      <fill>
        <patternFill patternType="solid">
          <fgColor indexed="34"/>
          <bgColor indexed="13"/>
        </patternFill>
      </fill>
    </dxf>
    <dxf>
      <fill>
        <patternFill patternType="solid">
          <fgColor indexed="34"/>
          <bgColor indexed="13"/>
        </patternFill>
      </fill>
    </dxf>
    <dxf>
      <fill>
        <patternFill patternType="solid">
          <fgColor indexed="23"/>
          <bgColor indexed="55"/>
        </patternFill>
      </fill>
    </dxf>
    <dxf>
      <fill>
        <patternFill patternType="solid">
          <fgColor indexed="23"/>
          <bgColor indexed="55"/>
        </patternFill>
      </fill>
    </dxf>
    <dxf>
      <fill>
        <patternFill patternType="solid">
          <fgColor indexed="34"/>
          <bgColor indexed="13"/>
        </patternFill>
      </fill>
    </dxf>
    <dxf>
      <fill>
        <patternFill>
          <bgColor theme="2" tint="-0.24994659260841701"/>
        </patternFill>
      </fill>
    </dxf>
    <dxf>
      <fill>
        <patternFill patternType="solid">
          <fgColor indexed="23"/>
          <bgColor indexed="55"/>
        </patternFill>
      </fill>
    </dxf>
    <dxf>
      <fill>
        <patternFill patternType="solid">
          <fgColor indexed="34"/>
          <bgColor indexed="13"/>
        </patternFill>
      </fill>
    </dxf>
    <dxf>
      <fill>
        <patternFill>
          <bgColor theme="2" tint="-0.24994659260841701"/>
        </patternFill>
      </fill>
    </dxf>
    <dxf>
      <fill>
        <patternFill patternType="solid">
          <fgColor indexed="34"/>
          <bgColor indexed="13"/>
        </patternFill>
      </fill>
    </dxf>
    <dxf>
      <fill>
        <patternFill patternType="solid">
          <fgColor indexed="23"/>
          <bgColor indexed="55"/>
        </patternFill>
      </fill>
    </dxf>
    <dxf>
      <fill>
        <patternFill>
          <bgColor theme="2" tint="-0.24994659260841701"/>
        </patternFill>
      </fill>
    </dxf>
    <dxf>
      <fill>
        <patternFill patternType="solid">
          <fgColor indexed="34"/>
          <bgColor indexed="13"/>
        </patternFill>
      </fill>
    </dxf>
    <dxf>
      <fill>
        <patternFill patternType="solid">
          <fgColor indexed="23"/>
          <bgColor indexed="55"/>
        </patternFill>
      </fill>
    </dxf>
    <dxf>
      <fill>
        <patternFill patternType="solid">
          <fgColor indexed="34"/>
          <bgColor indexed="13"/>
        </patternFill>
      </fill>
    </dxf>
    <dxf>
      <fill>
        <patternFill patternType="solid">
          <fgColor indexed="23"/>
          <bgColor indexed="55"/>
        </patternFill>
      </fill>
    </dxf>
    <dxf>
      <fill>
        <patternFill patternType="solid">
          <fgColor indexed="34"/>
          <bgColor indexed="13"/>
        </patternFill>
      </fill>
    </dxf>
    <dxf>
      <fill>
        <patternFill patternType="solid">
          <fgColor indexed="23"/>
          <bgColor indexed="55"/>
        </patternFill>
      </fill>
    </dxf>
    <dxf>
      <fill>
        <patternFill>
          <bgColor theme="2" tint="-0.24994659260841701"/>
        </patternFill>
      </fill>
    </dxf>
    <dxf>
      <fill>
        <patternFill patternType="solid">
          <fgColor indexed="34"/>
          <bgColor indexed="13"/>
        </patternFill>
      </fill>
    </dxf>
    <dxf>
      <fill>
        <patternFill patternType="solid">
          <fgColor indexed="23"/>
          <bgColor indexed="55"/>
        </patternFill>
      </fill>
    </dxf>
    <dxf>
      <fill>
        <patternFill>
          <bgColor theme="2" tint="-0.24994659260841701"/>
        </patternFill>
      </fill>
    </dxf>
    <dxf>
      <fill>
        <patternFill patternType="solid">
          <fgColor indexed="34"/>
          <bgColor indexed="13"/>
        </patternFill>
      </fill>
    </dxf>
    <dxf>
      <fill>
        <patternFill patternType="solid">
          <fgColor indexed="23"/>
          <bgColor indexed="55"/>
        </patternFill>
      </fill>
    </dxf>
    <dxf>
      <fill>
        <patternFill>
          <bgColor theme="2" tint="-0.24994659260841701"/>
        </patternFill>
      </fill>
    </dxf>
    <dxf>
      <fill>
        <patternFill patternType="solid">
          <fgColor indexed="23"/>
          <bgColor indexed="55"/>
        </patternFill>
      </fill>
    </dxf>
    <dxf>
      <fill>
        <patternFill patternType="solid">
          <fgColor indexed="34"/>
          <bgColor indexed="13"/>
        </patternFill>
      </fill>
    </dxf>
    <dxf>
      <fill>
        <patternFill>
          <bgColor theme="2" tint="-0.24994659260841701"/>
        </patternFill>
      </fill>
    </dxf>
    <dxf>
      <fill>
        <patternFill patternType="solid">
          <fgColor indexed="23"/>
          <bgColor indexed="55"/>
        </patternFill>
      </fill>
    </dxf>
    <dxf>
      <fill>
        <patternFill patternType="solid">
          <fgColor indexed="34"/>
          <bgColor indexed="13"/>
        </patternFill>
      </fill>
    </dxf>
    <dxf>
      <fill>
        <patternFill>
          <bgColor theme="2" tint="-0.24994659260841701"/>
        </patternFill>
      </fill>
    </dxf>
    <dxf>
      <fill>
        <patternFill patternType="solid">
          <fgColor indexed="23"/>
          <bgColor indexed="55"/>
        </patternFill>
      </fill>
    </dxf>
    <dxf>
      <fill>
        <patternFill patternType="solid">
          <fgColor indexed="34"/>
          <bgColor indexed="13"/>
        </patternFill>
      </fill>
    </dxf>
    <dxf>
      <fill>
        <patternFill patternType="solid">
          <fgColor indexed="23"/>
          <bgColor indexed="55"/>
        </patternFill>
      </fill>
    </dxf>
    <dxf>
      <fill>
        <patternFill patternType="solid">
          <fgColor indexed="34"/>
          <bgColor indexed="13"/>
        </patternFill>
      </fill>
    </dxf>
    <dxf>
      <fill>
        <patternFill>
          <bgColor theme="2" tint="-0.24994659260841701"/>
        </patternFill>
      </fill>
    </dxf>
    <dxf>
      <fill>
        <patternFill patternType="solid">
          <fgColor indexed="34"/>
          <bgColor indexed="13"/>
        </patternFill>
      </fill>
    </dxf>
    <dxf>
      <fill>
        <patternFill patternType="solid">
          <fgColor indexed="23"/>
          <bgColor indexed="55"/>
        </patternFill>
      </fill>
    </dxf>
    <dxf>
      <fill>
        <patternFill>
          <bgColor theme="2" tint="-0.24994659260841701"/>
        </patternFill>
      </fill>
    </dxf>
    <dxf>
      <fill>
        <patternFill patternType="solid">
          <fgColor indexed="23"/>
          <bgColor indexed="55"/>
        </patternFill>
      </fill>
    </dxf>
    <dxf>
      <fill>
        <patternFill patternType="solid">
          <fgColor indexed="34"/>
          <bgColor indexed="13"/>
        </patternFill>
      </fill>
    </dxf>
    <dxf>
      <fill>
        <patternFill>
          <bgColor theme="2" tint="-0.24994659260841701"/>
        </patternFill>
      </fill>
    </dxf>
    <dxf>
      <fill>
        <patternFill patternType="solid">
          <fgColor indexed="34"/>
          <bgColor indexed="13"/>
        </patternFill>
      </fill>
    </dxf>
    <dxf>
      <fill>
        <patternFill patternType="solid">
          <fgColor indexed="23"/>
          <bgColor indexed="55"/>
        </patternFill>
      </fill>
    </dxf>
    <dxf>
      <fill>
        <patternFill>
          <bgColor theme="2" tint="-0.24994659260841701"/>
        </patternFill>
      </fill>
    </dxf>
    <dxf>
      <fill>
        <patternFill patternType="solid">
          <fgColor indexed="34"/>
          <bgColor indexed="13"/>
        </patternFill>
      </fill>
    </dxf>
    <dxf>
      <fill>
        <patternFill patternType="solid">
          <fgColor indexed="23"/>
          <bgColor indexed="55"/>
        </patternFill>
      </fill>
    </dxf>
    <dxf>
      <fill>
        <patternFill>
          <bgColor theme="2" tint="-0.24994659260841701"/>
        </patternFill>
      </fill>
    </dxf>
    <dxf>
      <fill>
        <patternFill patternType="solid">
          <fgColor indexed="23"/>
          <bgColor indexed="55"/>
        </patternFill>
      </fill>
    </dxf>
    <dxf>
      <fill>
        <patternFill patternType="solid">
          <fgColor indexed="34"/>
          <bgColor indexed="13"/>
        </patternFill>
      </fill>
    </dxf>
    <dxf>
      <fill>
        <patternFill>
          <bgColor theme="2" tint="-0.24994659260841701"/>
        </patternFill>
      </fill>
    </dxf>
    <dxf>
      <fill>
        <patternFill patternType="solid">
          <fgColor indexed="34"/>
          <bgColor indexed="13"/>
        </patternFill>
      </fill>
    </dxf>
    <dxf>
      <fill>
        <patternFill patternType="solid">
          <fgColor indexed="23"/>
          <bgColor indexed="55"/>
        </patternFill>
      </fill>
    </dxf>
    <dxf>
      <fill>
        <patternFill>
          <bgColor theme="2" tint="-0.24994659260841701"/>
        </patternFill>
      </fill>
    </dxf>
    <dxf>
      <fill>
        <patternFill patternType="solid">
          <fgColor indexed="34"/>
          <bgColor indexed="13"/>
        </patternFill>
      </fill>
    </dxf>
    <dxf>
      <fill>
        <patternFill patternType="solid">
          <fgColor indexed="23"/>
          <bgColor indexed="55"/>
        </patternFill>
      </fill>
    </dxf>
    <dxf>
      <fill>
        <patternFill patternType="solid">
          <fgColor indexed="23"/>
          <bgColor indexed="55"/>
        </patternFill>
      </fill>
    </dxf>
    <dxf>
      <fill>
        <patternFill patternType="solid">
          <fgColor indexed="34"/>
          <bgColor indexed="13"/>
        </patternFill>
      </fill>
    </dxf>
    <dxf>
      <fill>
        <patternFill>
          <bgColor theme="2" tint="-0.24994659260841701"/>
        </patternFill>
      </fill>
    </dxf>
    <dxf>
      <fill>
        <patternFill patternType="solid">
          <fgColor indexed="34"/>
          <bgColor indexed="13"/>
        </patternFill>
      </fill>
    </dxf>
    <dxf>
      <fill>
        <patternFill patternType="solid">
          <fgColor indexed="23"/>
          <bgColor indexed="55"/>
        </patternFill>
      </fill>
    </dxf>
    <dxf>
      <fill>
        <patternFill patternType="solid">
          <fgColor indexed="23"/>
          <bgColor indexed="55"/>
        </patternFill>
      </fill>
    </dxf>
    <dxf>
      <fill>
        <patternFill>
          <bgColor theme="2" tint="-0.24994659260841701"/>
        </patternFill>
      </fill>
    </dxf>
    <dxf>
      <fill>
        <patternFill patternType="solid">
          <fgColor indexed="34"/>
          <bgColor indexed="13"/>
        </patternFill>
      </fill>
    </dxf>
    <dxf>
      <fill>
        <patternFill>
          <bgColor theme="2" tint="-0.24994659260841701"/>
        </patternFill>
      </fill>
    </dxf>
    <dxf>
      <fill>
        <patternFill patternType="solid">
          <fgColor indexed="34"/>
          <bgColor indexed="13"/>
        </patternFill>
      </fill>
    </dxf>
    <dxf>
      <fill>
        <patternFill patternType="solid">
          <fgColor indexed="23"/>
          <bgColor indexed="55"/>
        </patternFill>
      </fill>
    </dxf>
    <dxf>
      <fill>
        <patternFill>
          <bgColor theme="2" tint="-0.24994659260841701"/>
        </patternFill>
      </fill>
    </dxf>
    <dxf>
      <fill>
        <patternFill patternType="solid">
          <fgColor indexed="34"/>
          <bgColor indexed="13"/>
        </patternFill>
      </fill>
    </dxf>
    <dxf>
      <fill>
        <patternFill patternType="solid">
          <fgColor indexed="23"/>
          <bgColor indexed="55"/>
        </patternFill>
      </fill>
    </dxf>
    <dxf>
      <fill>
        <patternFill>
          <bgColor theme="2" tint="-0.24994659260841701"/>
        </patternFill>
      </fill>
    </dxf>
    <dxf>
      <fill>
        <patternFill>
          <bgColor rgb="FFFFC000"/>
        </patternFill>
      </fill>
    </dxf>
    <dxf>
      <fill>
        <patternFill patternType="solid">
          <fgColor indexed="23"/>
          <bgColor indexed="55"/>
        </patternFill>
      </fill>
    </dxf>
    <dxf>
      <fill>
        <patternFill patternType="solid">
          <fgColor indexed="34"/>
          <bgColor indexed="13"/>
        </patternFill>
      </fill>
    </dxf>
    <dxf>
      <fill>
        <patternFill patternType="solid">
          <fgColor indexed="23"/>
          <bgColor indexed="55"/>
        </patternFill>
      </fill>
    </dxf>
    <dxf>
      <fill>
        <patternFill patternType="solid">
          <fgColor indexed="34"/>
          <bgColor indexed="13"/>
        </patternFill>
      </fill>
    </dxf>
    <dxf>
      <fill>
        <patternFill>
          <bgColor theme="2" tint="-0.24994659260841701"/>
        </patternFill>
      </fill>
    </dxf>
    <dxf>
      <fill>
        <patternFill>
          <bgColor theme="2" tint="-0.24994659260841701"/>
        </patternFill>
      </fill>
    </dxf>
    <dxf>
      <fill>
        <patternFill patternType="solid">
          <fgColor indexed="23"/>
          <bgColor indexed="55"/>
        </patternFill>
      </fill>
    </dxf>
    <dxf>
      <fill>
        <patternFill patternType="solid">
          <fgColor indexed="34"/>
          <bgColor indexed="13"/>
        </patternFill>
      </fill>
    </dxf>
    <dxf>
      <fill>
        <patternFill>
          <bgColor theme="2" tint="-0.24994659260841701"/>
        </patternFill>
      </fill>
    </dxf>
    <dxf>
      <fill>
        <patternFill patternType="solid">
          <fgColor indexed="34"/>
          <bgColor indexed="13"/>
        </patternFill>
      </fill>
    </dxf>
    <dxf>
      <fill>
        <patternFill patternType="solid">
          <fgColor indexed="23"/>
          <bgColor indexed="55"/>
        </patternFill>
      </fill>
    </dxf>
    <dxf>
      <fill>
        <patternFill>
          <bgColor theme="2" tint="-0.24994659260841701"/>
        </patternFill>
      </fill>
    </dxf>
    <dxf>
      <fill>
        <patternFill patternType="solid">
          <fgColor indexed="23"/>
          <bgColor indexed="55"/>
        </patternFill>
      </fill>
    </dxf>
    <dxf>
      <fill>
        <patternFill patternType="solid">
          <fgColor indexed="34"/>
          <bgColor indexed="13"/>
        </patternFill>
      </fill>
    </dxf>
  </dxfs>
  <tableStyles count="0" defaultTableStyle="TableStyleMedium2" defaultPivotStyle="PivotStyleLight16"/>
  <colors>
    <mruColors>
      <color rgb="FFFF9393"/>
      <color rgb="FFFF4343"/>
      <color rgb="FF604C3F"/>
      <color rgb="FFC00926"/>
      <color rgb="FF1A9B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List" dx="31" fmlaLink="'Feiertage und Ferien'!$E$1" fmlaRange="'Feiertage und Ferien'!$E$2:$F$20" noThreeD="1" sel="1" val="0"/>
</file>

<file path=xl/ctrlProps/ctrlProp2.xml><?xml version="1.0" encoding="utf-8"?>
<formControlPr xmlns="http://schemas.microsoft.com/office/spreadsheetml/2009/9/main" objectType="Spin" dx="22" fmlaLink="$A$5" max="2027" min="2025" page="10" val="2026"/>
</file>

<file path=xl/ctrlProps/ctrlProp3.xml><?xml version="1.0" encoding="utf-8"?>
<formControlPr xmlns="http://schemas.microsoft.com/office/spreadsheetml/2009/9/main" objectType="List" dx="31" fmlaLink="$E$1" fmlaRange="$E$2:$E$20"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171450</xdr:colOff>
          <xdr:row>0</xdr:row>
          <xdr:rowOff>19050</xdr:rowOff>
        </xdr:from>
        <xdr:to>
          <xdr:col>20</xdr:col>
          <xdr:colOff>304800</xdr:colOff>
          <xdr:row>9</xdr:row>
          <xdr:rowOff>9525</xdr:rowOff>
        </xdr:to>
        <xdr:sp macro="" textlink="">
          <xdr:nvSpPr>
            <xdr:cNvPr id="3073" name="List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438150</xdr:colOff>
          <xdr:row>63</xdr:row>
          <xdr:rowOff>133350</xdr:rowOff>
        </xdr:from>
        <xdr:to>
          <xdr:col>30</xdr:col>
          <xdr:colOff>523875</xdr:colOff>
          <xdr:row>65</xdr:row>
          <xdr:rowOff>9525</xdr:rowOff>
        </xdr:to>
        <xdr:sp macro="" textlink="">
          <xdr:nvSpPr>
            <xdr:cNvPr id="3074" name="Spinner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0</xdr:row>
          <xdr:rowOff>0</xdr:rowOff>
        </xdr:from>
        <xdr:to>
          <xdr:col>5</xdr:col>
          <xdr:colOff>809625</xdr:colOff>
          <xdr:row>12</xdr:row>
          <xdr:rowOff>28575</xdr:rowOff>
        </xdr:to>
        <xdr:sp macro="" textlink="">
          <xdr:nvSpPr>
            <xdr:cNvPr id="1027" name="List Box 3" hidden="1">
              <a:extLst>
                <a:ext uri="{63B3BB69-23CF-44E3-9099-C40C66FF867C}">
                  <a14:compatExt spid="_x0000_s1027"/>
                </a:ext>
                <a:ext uri="{FF2B5EF4-FFF2-40B4-BE49-F238E27FC236}">
                  <a16:creationId xmlns:a16="http://schemas.microsoft.com/office/drawing/2014/main" id="{00000000-0008-0000-02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agiflex.ch/post/halber-feiertag-berechnen" TargetMode="External"/><Relationship Id="rId1" Type="http://schemas.openxmlformats.org/officeDocument/2006/relationships/hyperlink" Target="https://www.feiertagskalender.ch/index.php?geo=3056" TargetMode="External"/><Relationship Id="rId6" Type="http://schemas.openxmlformats.org/officeDocument/2006/relationships/ctrlProp" Target="../ctrlProps/ctrlProp3.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https://ssa-app.ch/SchoolHours" TargetMode="External"/><Relationship Id="rId2" Type="http://schemas.openxmlformats.org/officeDocument/2006/relationships/hyperlink" Target="https://ssa-app.ch/WorkingHours?page=1" TargetMode="External"/><Relationship Id="rId1" Type="http://schemas.openxmlformats.org/officeDocument/2006/relationships/hyperlink" Target="https://ssa-app.ch/SchoolHours" TargetMode="Externa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tabColor rgb="FF00B0F0"/>
  </sheetPr>
  <dimension ref="A1:S35"/>
  <sheetViews>
    <sheetView showGridLines="0" tabSelected="1" zoomScale="110" zoomScaleNormal="110" workbookViewId="0">
      <selection activeCell="D6" sqref="D6"/>
    </sheetView>
  </sheetViews>
  <sheetFormatPr baseColWidth="10" defaultColWidth="9.140625" defaultRowHeight="15" x14ac:dyDescent="0.25"/>
  <cols>
    <col min="1" max="1" width="10.7109375" customWidth="1"/>
    <col min="2" max="2" width="18.42578125" customWidth="1"/>
    <col min="3" max="3" width="16.42578125" customWidth="1"/>
    <col min="4" max="4" width="6.85546875" customWidth="1"/>
    <col min="5" max="6" width="11.140625" customWidth="1"/>
    <col min="7" max="18" width="7.28515625" style="3" customWidth="1"/>
  </cols>
  <sheetData>
    <row r="1" spans="1:19" ht="51" customHeight="1" x14ac:dyDescent="0.25">
      <c r="A1" s="198" t="s">
        <v>127</v>
      </c>
      <c r="B1" s="198"/>
      <c r="C1" s="198"/>
      <c r="D1" s="198"/>
      <c r="E1" s="198"/>
      <c r="F1" s="198"/>
      <c r="G1" s="198"/>
      <c r="H1" s="198"/>
      <c r="I1" s="198"/>
      <c r="J1" s="198"/>
      <c r="K1" s="198"/>
      <c r="L1" s="198"/>
      <c r="M1" s="198"/>
      <c r="N1" s="198"/>
      <c r="O1" s="198"/>
      <c r="P1" s="198"/>
      <c r="Q1" s="198"/>
      <c r="R1" s="198"/>
    </row>
    <row r="2" spans="1:19" x14ac:dyDescent="0.25">
      <c r="A2" s="199" t="s">
        <v>128</v>
      </c>
      <c r="B2" s="199"/>
      <c r="C2" s="199"/>
      <c r="D2" s="199"/>
      <c r="E2" s="199"/>
      <c r="F2" s="199"/>
      <c r="G2" s="199"/>
      <c r="H2" s="199"/>
      <c r="I2" s="199"/>
      <c r="J2" s="199"/>
      <c r="K2" s="199"/>
      <c r="L2" s="199"/>
      <c r="M2" s="199"/>
      <c r="N2" s="199"/>
      <c r="O2" s="199"/>
      <c r="P2" s="199"/>
      <c r="Q2" s="199"/>
      <c r="R2" s="199"/>
    </row>
    <row r="4" spans="1:19" s="2" customFormat="1" x14ac:dyDescent="0.25">
      <c r="A4" s="130" t="s">
        <v>0</v>
      </c>
      <c r="B4" s="130" t="s">
        <v>1</v>
      </c>
      <c r="C4" s="130" t="s">
        <v>45</v>
      </c>
      <c r="D4" s="212" t="s">
        <v>14</v>
      </c>
      <c r="E4" s="213">
        <v>5</v>
      </c>
      <c r="F4"/>
      <c r="G4" s="130" t="s">
        <v>2</v>
      </c>
      <c r="H4" s="130" t="s">
        <v>3</v>
      </c>
      <c r="I4" s="130" t="s">
        <v>4</v>
      </c>
      <c r="J4" s="130" t="s">
        <v>5</v>
      </c>
      <c r="K4" s="130" t="s">
        <v>6</v>
      </c>
      <c r="L4" s="130" t="s">
        <v>7</v>
      </c>
      <c r="M4" s="130" t="s">
        <v>8</v>
      </c>
      <c r="N4" s="130" t="s">
        <v>9</v>
      </c>
      <c r="O4" s="130" t="s">
        <v>10</v>
      </c>
      <c r="P4" s="130" t="s">
        <v>11</v>
      </c>
      <c r="Q4" s="130" t="s">
        <v>12</v>
      </c>
      <c r="R4" s="130" t="s">
        <v>13</v>
      </c>
    </row>
    <row r="5" spans="1:19" x14ac:dyDescent="0.25">
      <c r="A5" s="164">
        <v>2026</v>
      </c>
      <c r="B5" s="129">
        <v>42</v>
      </c>
      <c r="C5" s="128">
        <v>0.5</v>
      </c>
      <c r="D5" s="214">
        <v>20</v>
      </c>
      <c r="E5" s="215"/>
      <c r="G5" s="138">
        <f t="shared" ref="G5:R5" si="0">$C$5</f>
        <v>0.5</v>
      </c>
      <c r="H5" s="138">
        <f t="shared" si="0"/>
        <v>0.5</v>
      </c>
      <c r="I5" s="138">
        <f t="shared" si="0"/>
        <v>0.5</v>
      </c>
      <c r="J5" s="138">
        <f t="shared" si="0"/>
        <v>0.5</v>
      </c>
      <c r="K5" s="138">
        <f t="shared" si="0"/>
        <v>0.5</v>
      </c>
      <c r="L5" s="138">
        <f t="shared" si="0"/>
        <v>0.5</v>
      </c>
      <c r="M5" s="138">
        <f t="shared" si="0"/>
        <v>0.5</v>
      </c>
      <c r="N5" s="138">
        <f t="shared" si="0"/>
        <v>0.5</v>
      </c>
      <c r="O5" s="138">
        <f t="shared" si="0"/>
        <v>0.5</v>
      </c>
      <c r="P5" s="138">
        <f t="shared" si="0"/>
        <v>0.5</v>
      </c>
      <c r="Q5" s="138">
        <f t="shared" si="0"/>
        <v>0.5</v>
      </c>
      <c r="R5" s="138">
        <f t="shared" si="0"/>
        <v>0.5</v>
      </c>
    </row>
    <row r="6" spans="1:19" ht="17.25" customHeight="1" x14ac:dyDescent="0.25">
      <c r="B6" s="146" t="s">
        <v>114</v>
      </c>
      <c r="C6" s="144"/>
      <c r="D6" s="144"/>
      <c r="E6" s="144"/>
      <c r="G6" s="146" t="s">
        <v>131</v>
      </c>
      <c r="H6" s="145"/>
      <c r="I6" s="145"/>
      <c r="J6" s="145"/>
      <c r="K6" s="145"/>
      <c r="L6" s="145"/>
    </row>
    <row r="7" spans="1:19" ht="17.25" customHeight="1" x14ac:dyDescent="0.25">
      <c r="B7" s="146"/>
      <c r="C7" s="144"/>
      <c r="D7" s="144"/>
      <c r="E7" s="144"/>
      <c r="G7" s="145"/>
      <c r="H7" s="145"/>
      <c r="I7" s="145"/>
      <c r="J7" s="145"/>
      <c r="K7" s="145"/>
      <c r="L7" s="145"/>
    </row>
    <row r="8" spans="1:19" ht="44.45" customHeight="1" x14ac:dyDescent="0.25">
      <c r="A8" s="198" t="s">
        <v>112</v>
      </c>
      <c r="B8" s="198"/>
      <c r="C8" s="198"/>
      <c r="D8" s="198"/>
      <c r="E8" s="198"/>
      <c r="F8" s="198"/>
      <c r="G8" s="198"/>
      <c r="H8" s="198"/>
      <c r="I8" s="198"/>
      <c r="J8" s="198"/>
      <c r="K8" s="198"/>
      <c r="L8" s="198"/>
      <c r="M8" s="198"/>
      <c r="N8" s="198"/>
      <c r="O8" s="198"/>
      <c r="P8" s="198"/>
      <c r="Q8" s="198"/>
      <c r="R8" s="198"/>
    </row>
    <row r="9" spans="1:19" ht="17.25" customHeight="1" thickBot="1" x14ac:dyDescent="0.3"/>
    <row r="10" spans="1:19" ht="17.25" customHeight="1" x14ac:dyDescent="0.25">
      <c r="B10" s="126" t="s">
        <v>111</v>
      </c>
      <c r="C10" s="127"/>
      <c r="G10" s="264" t="s">
        <v>141</v>
      </c>
      <c r="H10" s="265"/>
      <c r="I10" s="265"/>
      <c r="J10" s="265"/>
      <c r="K10" s="265"/>
      <c r="L10" s="265"/>
      <c r="M10" s="265"/>
      <c r="N10" s="265"/>
      <c r="O10" s="265"/>
      <c r="P10" s="265"/>
      <c r="Q10" s="265"/>
      <c r="R10" s="266"/>
    </row>
    <row r="11" spans="1:19" ht="17.25" customHeight="1" x14ac:dyDescent="0.25">
      <c r="B11" s="257" t="s">
        <v>140</v>
      </c>
      <c r="C11" s="258"/>
      <c r="G11" s="259" t="s">
        <v>142</v>
      </c>
      <c r="H11" s="267"/>
      <c r="I11" s="267"/>
      <c r="J11" s="267"/>
      <c r="K11" s="267"/>
      <c r="L11" s="267"/>
      <c r="M11" s="267"/>
      <c r="N11" s="267"/>
      <c r="O11" s="267"/>
      <c r="P11" s="267"/>
      <c r="Q11" s="267"/>
      <c r="R11" s="260"/>
    </row>
    <row r="12" spans="1:19" ht="17.25" customHeight="1" x14ac:dyDescent="0.25">
      <c r="A12" s="73"/>
      <c r="B12" s="257"/>
      <c r="C12" s="258"/>
      <c r="G12" s="261"/>
      <c r="H12" s="262"/>
      <c r="I12" s="262"/>
      <c r="J12" s="262"/>
      <c r="K12" s="262"/>
      <c r="L12" s="262"/>
      <c r="M12" s="262"/>
      <c r="N12" s="262"/>
      <c r="O12" s="262"/>
      <c r="P12" s="262"/>
      <c r="Q12" s="262"/>
      <c r="R12" s="263"/>
    </row>
    <row r="13" spans="1:19" ht="17.25" customHeight="1" x14ac:dyDescent="0.25">
      <c r="B13" s="255" t="s">
        <v>53</v>
      </c>
      <c r="C13" s="256" t="s">
        <v>27</v>
      </c>
      <c r="G13" s="268" t="s">
        <v>2</v>
      </c>
      <c r="H13" s="269" t="s">
        <v>3</v>
      </c>
      <c r="I13" s="269" t="s">
        <v>4</v>
      </c>
      <c r="J13" s="269" t="s">
        <v>5</v>
      </c>
      <c r="K13" s="269" t="s">
        <v>6</v>
      </c>
      <c r="L13" s="269" t="s">
        <v>7</v>
      </c>
      <c r="M13" s="269" t="s">
        <v>8</v>
      </c>
      <c r="N13" s="269" t="s">
        <v>9</v>
      </c>
      <c r="O13" s="269" t="s">
        <v>10</v>
      </c>
      <c r="P13" s="269" t="s">
        <v>11</v>
      </c>
      <c r="Q13" s="269" t="s">
        <v>12</v>
      </c>
      <c r="R13" s="270" t="s">
        <v>13</v>
      </c>
      <c r="S13" s="180">
        <f>B14-C14</f>
        <v>978.60000000000036</v>
      </c>
    </row>
    <row r="14" spans="1:19" ht="17.25" customHeight="1" thickBot="1" x14ac:dyDescent="0.3">
      <c r="B14" s="271">
        <f>Arbeitszeiten!AK44</f>
        <v>1062.6000000000004</v>
      </c>
      <c r="C14" s="271">
        <f>Arbeitszeiten!AK43</f>
        <v>84</v>
      </c>
      <c r="G14" s="272">
        <f>IF(G5="",0,Arbeitszeiten!AK5)</f>
        <v>8.5</v>
      </c>
      <c r="H14" s="273">
        <f>IF(H5="",0,Arbeitszeiten!AK8)</f>
        <v>10.5</v>
      </c>
      <c r="I14" s="273">
        <f>IF(I5="",0,Arbeitszeiten!AK11)</f>
        <v>15.5</v>
      </c>
      <c r="J14" s="273">
        <f>IF(J5="",0,Arbeitszeiten!AK14)</f>
        <v>7.5</v>
      </c>
      <c r="K14" s="273">
        <f>IF(K5="",0,Arbeitszeiten!AK17)</f>
        <v>13.5</v>
      </c>
      <c r="L14" s="273">
        <f>IF(L5="",0,Arbeitszeiten!AK20)</f>
        <v>14.5</v>
      </c>
      <c r="M14" s="273">
        <f>IF(M5="",0,Arbeitszeiten!AK23)</f>
        <v>9</v>
      </c>
      <c r="N14" s="273">
        <f>IF(N5="",0,Arbeitszeiten!AK26)</f>
        <v>11</v>
      </c>
      <c r="O14" s="273">
        <f>IF(O5="",0,Arbeitszeiten!AK29)</f>
        <v>13.5</v>
      </c>
      <c r="P14" s="273">
        <f>IF(P5="",0,Arbeitszeiten!AK32)</f>
        <v>10.5</v>
      </c>
      <c r="Q14" s="273">
        <f>IF(Q5="",0,Arbeitszeiten!AK35)</f>
        <v>14.5</v>
      </c>
      <c r="R14" s="274">
        <f>IF(R5="",0,Arbeitszeiten!AK38)</f>
        <v>12</v>
      </c>
      <c r="S14" s="140">
        <f>SUM(G14:R14)</f>
        <v>140.5</v>
      </c>
    </row>
    <row r="15" spans="1:19" ht="17.25" customHeight="1" x14ac:dyDescent="0.25">
      <c r="B15" s="146" t="s">
        <v>119</v>
      </c>
      <c r="G15" s="146" t="s">
        <v>113</v>
      </c>
    </row>
    <row r="16" spans="1:19" ht="17.25" customHeight="1" thickBot="1" x14ac:dyDescent="0.3">
      <c r="B16" s="146"/>
      <c r="G16" s="146"/>
    </row>
    <row r="17" spans="1:19" ht="17.25" customHeight="1" x14ac:dyDescent="0.25">
      <c r="B17" s="200" t="s">
        <v>116</v>
      </c>
      <c r="C17" s="201"/>
      <c r="D17" s="201"/>
      <c r="E17" s="202"/>
      <c r="G17" s="206" t="s">
        <v>117</v>
      </c>
      <c r="H17" s="207"/>
      <c r="I17" s="207"/>
      <c r="J17" s="207"/>
      <c r="K17" s="207"/>
      <c r="L17" s="207"/>
      <c r="M17" s="207"/>
      <c r="N17" s="207"/>
      <c r="O17" s="207"/>
      <c r="P17" s="207"/>
      <c r="Q17" s="207"/>
      <c r="R17" s="208"/>
    </row>
    <row r="18" spans="1:19" ht="17.25" customHeight="1" x14ac:dyDescent="0.25">
      <c r="A18" s="73"/>
      <c r="B18" s="203"/>
      <c r="C18" s="204"/>
      <c r="D18" s="204"/>
      <c r="E18" s="205"/>
      <c r="G18" s="209"/>
      <c r="H18" s="210"/>
      <c r="I18" s="210"/>
      <c r="J18" s="210"/>
      <c r="K18" s="210"/>
      <c r="L18" s="210"/>
      <c r="M18" s="210"/>
      <c r="N18" s="210"/>
      <c r="O18" s="210"/>
      <c r="P18" s="210"/>
      <c r="Q18" s="210"/>
      <c r="R18" s="211"/>
      <c r="S18" s="3"/>
    </row>
    <row r="19" spans="1:19" ht="17.25" customHeight="1" x14ac:dyDescent="0.25">
      <c r="B19" s="239" t="s">
        <v>58</v>
      </c>
      <c r="C19" s="240"/>
      <c r="D19" s="240"/>
      <c r="E19" s="241"/>
      <c r="G19" s="171" t="s">
        <v>115</v>
      </c>
      <c r="R19" s="172"/>
      <c r="S19" s="3"/>
    </row>
    <row r="20" spans="1:19" ht="17.25" customHeight="1" x14ac:dyDescent="0.25">
      <c r="B20" s="216" t="s">
        <v>143</v>
      </c>
      <c r="C20" s="217"/>
      <c r="D20" s="217"/>
      <c r="E20" s="218"/>
      <c r="G20" s="219" t="s">
        <v>118</v>
      </c>
      <c r="H20" s="220"/>
      <c r="I20" s="220"/>
      <c r="J20" s="220"/>
      <c r="K20" s="220"/>
      <c r="L20" s="220"/>
      <c r="M20" s="220"/>
      <c r="N20" s="220"/>
      <c r="O20" s="220"/>
      <c r="P20" s="220"/>
      <c r="Q20" s="220"/>
      <c r="R20" s="221"/>
      <c r="S20" s="3"/>
    </row>
    <row r="21" spans="1:19" ht="17.25" customHeight="1" x14ac:dyDescent="0.25">
      <c r="B21" s="216"/>
      <c r="C21" s="217"/>
      <c r="D21" s="217"/>
      <c r="E21" s="218"/>
      <c r="G21" s="222"/>
      <c r="H21" s="223"/>
      <c r="I21" s="223"/>
      <c r="J21" s="223"/>
      <c r="K21" s="223"/>
      <c r="L21" s="223"/>
      <c r="M21" s="223"/>
      <c r="N21" s="223"/>
      <c r="O21" s="223"/>
      <c r="P21" s="223"/>
      <c r="Q21" s="223"/>
      <c r="R21" s="224"/>
      <c r="S21" s="3"/>
    </row>
    <row r="22" spans="1:19" ht="17.25" customHeight="1" thickBot="1" x14ac:dyDescent="0.3">
      <c r="B22" s="132" t="s">
        <v>62</v>
      </c>
      <c r="C22" s="133">
        <f>B14-C14</f>
        <v>978.60000000000036</v>
      </c>
      <c r="D22" s="235" t="s">
        <v>68</v>
      </c>
      <c r="E22" s="236"/>
      <c r="G22" s="165" t="s">
        <v>2</v>
      </c>
      <c r="H22" s="166" t="s">
        <v>3</v>
      </c>
      <c r="I22" s="166" t="s">
        <v>4</v>
      </c>
      <c r="J22" s="166" t="s">
        <v>5</v>
      </c>
      <c r="K22" s="166" t="s">
        <v>6</v>
      </c>
      <c r="L22" s="166" t="s">
        <v>7</v>
      </c>
      <c r="M22" s="166" t="s">
        <v>8</v>
      </c>
      <c r="N22" s="166" t="s">
        <v>9</v>
      </c>
      <c r="O22" s="166" t="s">
        <v>10</v>
      </c>
      <c r="P22" s="166" t="s">
        <v>11</v>
      </c>
      <c r="Q22" s="166" t="s">
        <v>12</v>
      </c>
      <c r="R22" s="167" t="s">
        <v>13</v>
      </c>
      <c r="S22" s="3"/>
    </row>
    <row r="23" spans="1:19" ht="17.25" customHeight="1" thickBot="1" x14ac:dyDescent="0.3">
      <c r="B23" s="131" t="s">
        <v>63</v>
      </c>
      <c r="C23" s="134"/>
      <c r="D23" s="235"/>
      <c r="E23" s="236"/>
      <c r="G23" s="168">
        <f>$S$13/$S$14*G14</f>
        <v>59.203558718861231</v>
      </c>
      <c r="H23" s="169">
        <f t="shared" ref="H23:R23" si="1">$S$13/$S$14*H14</f>
        <v>73.133807829181521</v>
      </c>
      <c r="I23" s="169">
        <f t="shared" si="1"/>
        <v>107.95943060498224</v>
      </c>
      <c r="J23" s="169">
        <f t="shared" si="1"/>
        <v>52.238434163701086</v>
      </c>
      <c r="K23" s="169">
        <f t="shared" si="1"/>
        <v>94.029181494661955</v>
      </c>
      <c r="L23" s="169">
        <f t="shared" si="1"/>
        <v>100.9943060498221</v>
      </c>
      <c r="M23" s="169">
        <f t="shared" si="1"/>
        <v>62.686120996441304</v>
      </c>
      <c r="N23" s="169">
        <f t="shared" si="1"/>
        <v>76.616370106761593</v>
      </c>
      <c r="O23" s="169">
        <f t="shared" si="1"/>
        <v>94.029181494661955</v>
      </c>
      <c r="P23" s="169">
        <f t="shared" si="1"/>
        <v>73.133807829181521</v>
      </c>
      <c r="Q23" s="169">
        <f t="shared" si="1"/>
        <v>100.9943060498221</v>
      </c>
      <c r="R23" s="170">
        <f t="shared" si="1"/>
        <v>83.581494661921738</v>
      </c>
      <c r="S23" s="3"/>
    </row>
    <row r="24" spans="1:19" ht="17.25" customHeight="1" thickBot="1" x14ac:dyDescent="0.3">
      <c r="B24" s="132" t="s">
        <v>69</v>
      </c>
      <c r="C24" s="133">
        <f>C22-C23</f>
        <v>978.60000000000036</v>
      </c>
      <c r="D24" s="237"/>
      <c r="E24" s="238"/>
      <c r="G24" s="146" t="s">
        <v>119</v>
      </c>
      <c r="Q24" s="157" t="s">
        <v>78</v>
      </c>
      <c r="R24" s="158">
        <f>SUM(G23:R23)</f>
        <v>978.60000000000025</v>
      </c>
      <c r="S24" s="3"/>
    </row>
    <row r="25" spans="1:19" ht="15" customHeight="1" thickBot="1" x14ac:dyDescent="0.3">
      <c r="B25" s="151" t="s">
        <v>59</v>
      </c>
      <c r="C25" s="152" t="s">
        <v>60</v>
      </c>
      <c r="D25" s="233" t="s">
        <v>61</v>
      </c>
      <c r="E25" s="234"/>
      <c r="G25" s="225" t="s">
        <v>77</v>
      </c>
      <c r="H25" s="226"/>
      <c r="I25" s="227"/>
      <c r="S25" s="3"/>
    </row>
    <row r="26" spans="1:19" ht="16.5" thickBot="1" x14ac:dyDescent="0.3">
      <c r="B26" s="131" t="s">
        <v>64</v>
      </c>
      <c r="C26" s="135">
        <v>0.2</v>
      </c>
      <c r="D26" s="153"/>
      <c r="E26" s="154">
        <f t="shared" ref="E26:E34" si="2">$C$24/$C$5*C26</f>
        <v>391.44000000000017</v>
      </c>
      <c r="G26" s="230">
        <f>(B14-C14)/(SUM(G14:R14))</f>
        <v>6.9651245551601448</v>
      </c>
      <c r="H26" s="231"/>
      <c r="I26" s="232"/>
    </row>
    <row r="27" spans="1:19" x14ac:dyDescent="0.25">
      <c r="B27" s="131" t="s">
        <v>65</v>
      </c>
      <c r="C27" s="135">
        <v>0.3</v>
      </c>
      <c r="D27" s="153"/>
      <c r="E27" s="154">
        <f t="shared" si="2"/>
        <v>587.1600000000002</v>
      </c>
    </row>
    <row r="28" spans="1:19" x14ac:dyDescent="0.25">
      <c r="B28" s="131" t="s">
        <v>66</v>
      </c>
      <c r="C28" s="135">
        <v>0.2</v>
      </c>
      <c r="D28" s="153"/>
      <c r="E28" s="154">
        <f t="shared" si="2"/>
        <v>391.44000000000017</v>
      </c>
    </row>
    <row r="29" spans="1:19" ht="14.45" customHeight="1" x14ac:dyDescent="0.25">
      <c r="B29" s="131" t="s">
        <v>67</v>
      </c>
      <c r="C29" s="135">
        <v>0.1</v>
      </c>
      <c r="D29" s="153"/>
      <c r="E29" s="154">
        <f t="shared" si="2"/>
        <v>195.72000000000008</v>
      </c>
      <c r="G29" s="228" t="s">
        <v>120</v>
      </c>
      <c r="H29" s="228"/>
      <c r="I29" s="228"/>
      <c r="J29" s="228"/>
      <c r="K29" s="228"/>
      <c r="L29" s="173"/>
      <c r="M29" s="173"/>
      <c r="N29" s="173"/>
      <c r="O29" s="173"/>
      <c r="P29" s="173"/>
      <c r="Q29" s="173"/>
    </row>
    <row r="30" spans="1:19" x14ac:dyDescent="0.25">
      <c r="B30" s="131"/>
      <c r="C30" s="135"/>
      <c r="D30" s="153"/>
      <c r="E30" s="154">
        <f t="shared" si="2"/>
        <v>0</v>
      </c>
      <c r="G30" s="228"/>
      <c r="H30" s="228"/>
      <c r="I30" s="228"/>
      <c r="J30" s="228"/>
      <c r="K30" s="228"/>
      <c r="L30" s="173"/>
      <c r="M30" s="173"/>
      <c r="N30" s="173"/>
      <c r="O30" s="173"/>
      <c r="P30" s="173"/>
      <c r="Q30" s="173"/>
    </row>
    <row r="31" spans="1:19" ht="16.5" customHeight="1" x14ac:dyDescent="0.25">
      <c r="B31" s="131"/>
      <c r="C31" s="135"/>
      <c r="D31" s="153"/>
      <c r="E31" s="154">
        <f t="shared" si="2"/>
        <v>0</v>
      </c>
      <c r="G31" s="228"/>
      <c r="H31" s="228"/>
      <c r="I31" s="228"/>
      <c r="J31" s="228"/>
      <c r="K31" s="228"/>
      <c r="L31" s="229" t="s">
        <v>121</v>
      </c>
      <c r="M31" s="229"/>
      <c r="N31" s="229"/>
      <c r="O31" s="229"/>
      <c r="P31" s="229"/>
      <c r="Q31" s="229"/>
      <c r="R31" s="229"/>
    </row>
    <row r="32" spans="1:19" x14ac:dyDescent="0.25">
      <c r="B32" s="131"/>
      <c r="C32" s="135"/>
      <c r="D32" s="153"/>
      <c r="E32" s="154">
        <f t="shared" si="2"/>
        <v>0</v>
      </c>
      <c r="G32" s="173"/>
      <c r="H32" s="173"/>
      <c r="I32" s="173"/>
      <c r="J32" s="173"/>
      <c r="K32" s="173"/>
      <c r="L32" s="173"/>
      <c r="M32" s="173"/>
    </row>
    <row r="33" spans="2:7" x14ac:dyDescent="0.25">
      <c r="B33" s="131"/>
      <c r="C33" s="135"/>
      <c r="D33" s="153"/>
      <c r="E33" s="154">
        <f t="shared" si="2"/>
        <v>0</v>
      </c>
    </row>
    <row r="34" spans="2:7" ht="15.75" thickBot="1" x14ac:dyDescent="0.3">
      <c r="B34" s="136"/>
      <c r="C34" s="137"/>
      <c r="D34" s="155"/>
      <c r="E34" s="156">
        <f t="shared" si="2"/>
        <v>0</v>
      </c>
    </row>
    <row r="35" spans="2:7" x14ac:dyDescent="0.25">
      <c r="C35" s="141" t="s">
        <v>70</v>
      </c>
      <c r="D35" s="142"/>
      <c r="E35" s="143">
        <f>SUM(E26:E34)</f>
        <v>1565.7600000000004</v>
      </c>
      <c r="G35" s="139" t="str">
        <f>IF(E35=C24,"","Die Stunden Schulhäuser oder die Prozente stimmen nicht überein")</f>
        <v>Die Stunden Schulhäuser oder die Prozente stimmen nicht überein</v>
      </c>
    </row>
  </sheetData>
  <mergeCells count="18">
    <mergeCell ref="B20:E21"/>
    <mergeCell ref="B11:C12"/>
    <mergeCell ref="G20:R21"/>
    <mergeCell ref="G25:I25"/>
    <mergeCell ref="G29:K31"/>
    <mergeCell ref="L31:R31"/>
    <mergeCell ref="G26:I26"/>
    <mergeCell ref="D25:E25"/>
    <mergeCell ref="D22:E24"/>
    <mergeCell ref="B19:E19"/>
    <mergeCell ref="A1:R1"/>
    <mergeCell ref="A2:R2"/>
    <mergeCell ref="A8:R8"/>
    <mergeCell ref="B17:E18"/>
    <mergeCell ref="G17:R18"/>
    <mergeCell ref="G11:R12"/>
    <mergeCell ref="D4:E4"/>
    <mergeCell ref="D5:E5"/>
  </mergeCells>
  <phoneticPr fontId="40" type="noConversion"/>
  <hyperlinks>
    <hyperlink ref="A2:R2" location="'Feiertage und Ferien'!A1" display="Basis-Daten: Wähle rechts deinen Kanton aus oder gehe direkt in die Mappe Feiertage und Ferien und überprüfe die Angaben mit den Angaben deiner Stadt/Gemeinde                                           --&gt;" xr:uid="{B4F8622E-B92D-4A41-85A5-B3ED945648ED}"/>
    <hyperlink ref="L31:R31" location="'% Änderung unter Jahr'!A1" display="Stellenprozente-Änderung unter Jahr" xr:uid="{77E29701-C88B-40E4-84EC-CEB2B060F505}"/>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List Box 1">
              <controlPr defaultSize="0" autoLine="0" autoPict="0">
                <anchor moveWithCells="1">
                  <from>
                    <xdr:col>18</xdr:col>
                    <xdr:colOff>171450</xdr:colOff>
                    <xdr:row>0</xdr:row>
                    <xdr:rowOff>19050</xdr:rowOff>
                  </from>
                  <to>
                    <xdr:col>20</xdr:col>
                    <xdr:colOff>304800</xdr:colOff>
                    <xdr:row>9</xdr:row>
                    <xdr:rowOff>9525</xdr:rowOff>
                  </to>
                </anchor>
              </controlPr>
            </control>
          </mc:Choice>
        </mc:AlternateContent>
        <mc:AlternateContent xmlns:mc="http://schemas.openxmlformats.org/markup-compatibility/2006">
          <mc:Choice Requires="x14">
            <control shapeId="3074" r:id="rId5" name="Spinner 2">
              <controlPr defaultSize="0" autoPict="0">
                <anchor moveWithCells="1" sizeWithCells="1">
                  <from>
                    <xdr:col>29</xdr:col>
                    <xdr:colOff>438150</xdr:colOff>
                    <xdr:row>63</xdr:row>
                    <xdr:rowOff>133350</xdr:rowOff>
                  </from>
                  <to>
                    <xdr:col>30</xdr:col>
                    <xdr:colOff>523875</xdr:colOff>
                    <xdr:row>65</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DFF11-9243-4EDF-B134-4316D4BEB3DE}">
  <sheetPr>
    <tabColor rgb="FF00B0F0"/>
  </sheetPr>
  <dimension ref="A1:O15"/>
  <sheetViews>
    <sheetView workbookViewId="0">
      <selection activeCell="G25" sqref="G25"/>
    </sheetView>
  </sheetViews>
  <sheetFormatPr baseColWidth="10" defaultRowHeight="15" x14ac:dyDescent="0.25"/>
  <cols>
    <col min="1" max="1" width="14.85546875" bestFit="1" customWidth="1"/>
    <col min="2" max="2" width="10.85546875" customWidth="1"/>
  </cols>
  <sheetData>
    <row r="1" spans="1:15" ht="96" customHeight="1" x14ac:dyDescent="0.25">
      <c r="A1" s="242" t="s">
        <v>135</v>
      </c>
      <c r="B1" s="242"/>
      <c r="C1" s="242"/>
      <c r="D1" s="242"/>
      <c r="E1" s="242"/>
      <c r="F1" s="242"/>
      <c r="G1" s="242"/>
      <c r="H1" s="242"/>
      <c r="I1" s="242"/>
      <c r="J1" s="242"/>
      <c r="K1" s="242"/>
      <c r="L1" s="242"/>
      <c r="M1" s="242"/>
    </row>
    <row r="2" spans="1:15" x14ac:dyDescent="0.25">
      <c r="A2" s="243" t="s">
        <v>136</v>
      </c>
      <c r="B2" s="243"/>
      <c r="C2" s="243"/>
      <c r="D2" s="243"/>
      <c r="E2" s="243"/>
      <c r="F2" s="243"/>
      <c r="G2" s="243"/>
      <c r="H2" s="243"/>
      <c r="I2" s="243"/>
      <c r="J2" s="243"/>
      <c r="K2" s="243"/>
      <c r="L2" s="243"/>
      <c r="M2" s="243"/>
    </row>
    <row r="3" spans="1:15" x14ac:dyDescent="0.25">
      <c r="A3" s="244" t="s">
        <v>137</v>
      </c>
      <c r="B3" s="244"/>
      <c r="C3" s="244"/>
      <c r="D3" s="244"/>
      <c r="E3" s="244"/>
      <c r="F3" s="244"/>
      <c r="G3" s="244"/>
      <c r="H3" s="244"/>
      <c r="I3" s="244"/>
      <c r="J3" s="244"/>
      <c r="K3" s="244"/>
      <c r="L3" s="244"/>
      <c r="M3" s="244"/>
    </row>
    <row r="4" spans="1:15" x14ac:dyDescent="0.25">
      <c r="A4" s="130" t="s">
        <v>124</v>
      </c>
      <c r="B4" s="130">
        <v>1</v>
      </c>
      <c r="C4" s="130">
        <v>2</v>
      </c>
      <c r="D4" s="130">
        <v>3</v>
      </c>
      <c r="E4" s="130">
        <v>4</v>
      </c>
      <c r="F4" s="130">
        <v>5</v>
      </c>
      <c r="G4" s="130">
        <v>6</v>
      </c>
      <c r="H4" s="130">
        <v>7</v>
      </c>
      <c r="I4" s="130">
        <v>8</v>
      </c>
      <c r="J4" s="130">
        <v>9</v>
      </c>
      <c r="K4" s="130">
        <v>10</v>
      </c>
      <c r="L4" s="130">
        <v>11</v>
      </c>
      <c r="M4" s="130">
        <v>12</v>
      </c>
    </row>
    <row r="5" spans="1:15" x14ac:dyDescent="0.25">
      <c r="A5" s="175" t="s">
        <v>122</v>
      </c>
      <c r="B5" s="175">
        <f>Erfassung!G5</f>
        <v>0.5</v>
      </c>
      <c r="C5" s="175">
        <f>Erfassung!H5</f>
        <v>0.5</v>
      </c>
      <c r="D5" s="175">
        <f>Erfassung!I5</f>
        <v>0.5</v>
      </c>
      <c r="E5" s="175">
        <f>Erfassung!J5</f>
        <v>0.5</v>
      </c>
      <c r="F5" s="175">
        <f>Erfassung!K5</f>
        <v>0.5</v>
      </c>
      <c r="G5" s="175">
        <f>Erfassung!L5</f>
        <v>0.5</v>
      </c>
      <c r="H5" s="175">
        <f>Erfassung!M5</f>
        <v>0.5</v>
      </c>
      <c r="I5" s="175">
        <f>Erfassung!N5</f>
        <v>0.5</v>
      </c>
      <c r="J5" s="175">
        <f>Erfassung!O5</f>
        <v>0.5</v>
      </c>
      <c r="K5" s="175">
        <f>Erfassung!P5</f>
        <v>0.5</v>
      </c>
      <c r="L5" s="175">
        <f>Erfassung!Q5</f>
        <v>0.5</v>
      </c>
      <c r="M5" s="175">
        <f>Erfassung!R5</f>
        <v>0.5</v>
      </c>
    </row>
    <row r="6" spans="1:15" x14ac:dyDescent="0.25">
      <c r="A6" s="192" t="s">
        <v>126</v>
      </c>
      <c r="B6" s="193">
        <f>Erfassung!G23</f>
        <v>59.203558718861231</v>
      </c>
      <c r="C6" s="176">
        <f>Erfassung!H23</f>
        <v>73.133807829181521</v>
      </c>
      <c r="D6" s="176">
        <f>Erfassung!I23</f>
        <v>107.95943060498224</v>
      </c>
      <c r="E6" s="176">
        <f>Erfassung!J23</f>
        <v>52.238434163701086</v>
      </c>
      <c r="F6" s="176">
        <f>Erfassung!K23</f>
        <v>94.029181494661955</v>
      </c>
      <c r="G6" s="176">
        <f>Erfassung!L23</f>
        <v>100.9943060498221</v>
      </c>
      <c r="H6" s="176">
        <f>Erfassung!M23</f>
        <v>62.686120996441304</v>
      </c>
      <c r="I6" s="176">
        <f>Erfassung!N23</f>
        <v>76.616370106761593</v>
      </c>
      <c r="J6" s="176">
        <f>Erfassung!O23</f>
        <v>94.029181494661955</v>
      </c>
      <c r="K6" s="176">
        <f>Erfassung!P23</f>
        <v>73.133807829181521</v>
      </c>
      <c r="L6" s="176">
        <f>Erfassung!Q23</f>
        <v>100.9943060498221</v>
      </c>
      <c r="M6" s="176">
        <f>Erfassung!R23</f>
        <v>83.581494661921738</v>
      </c>
    </row>
    <row r="7" spans="1:15" ht="21" customHeight="1" x14ac:dyDescent="0.25">
      <c r="A7" s="195" t="s">
        <v>134</v>
      </c>
      <c r="B7" s="196">
        <v>7</v>
      </c>
      <c r="C7" s="185"/>
      <c r="D7" s="185"/>
      <c r="E7" s="185"/>
      <c r="F7" s="185"/>
      <c r="I7" s="184"/>
      <c r="J7" s="184"/>
      <c r="K7" s="184"/>
      <c r="L7" s="184"/>
      <c r="M7" s="184"/>
    </row>
    <row r="8" spans="1:15" x14ac:dyDescent="0.25">
      <c r="A8" s="194" t="s">
        <v>123</v>
      </c>
      <c r="B8" s="194"/>
      <c r="C8" s="174"/>
      <c r="D8" s="174"/>
      <c r="E8" s="174"/>
      <c r="F8" s="174"/>
      <c r="G8" s="174"/>
      <c r="H8" s="174">
        <v>0.6</v>
      </c>
      <c r="I8" s="174">
        <v>0.6</v>
      </c>
      <c r="J8" s="174">
        <v>0.6</v>
      </c>
      <c r="K8" s="174">
        <v>0.6</v>
      </c>
      <c r="L8" s="174">
        <v>0.6</v>
      </c>
      <c r="M8" s="174">
        <v>0.6</v>
      </c>
      <c r="N8" s="3"/>
    </row>
    <row r="9" spans="1:15" hidden="1" x14ac:dyDescent="0.25">
      <c r="A9" s="178" t="s">
        <v>125</v>
      </c>
      <c r="B9" s="179">
        <f>Arbeitszeiten!AJ5</f>
        <v>84.000000000000028</v>
      </c>
      <c r="C9" s="179">
        <f>Arbeitszeiten!AJ8</f>
        <v>84.000000000000028</v>
      </c>
      <c r="D9" s="179">
        <f>Arbeitszeiten!AJ11</f>
        <v>92.400000000000034</v>
      </c>
      <c r="E9" s="179">
        <f>Arbeitszeiten!AJ14</f>
        <v>84.000000000000028</v>
      </c>
      <c r="F9" s="179">
        <f>Arbeitszeiten!AJ17</f>
        <v>79.800000000000026</v>
      </c>
      <c r="G9" s="179">
        <f>Arbeitszeiten!AJ20</f>
        <v>88.200000000000031</v>
      </c>
      <c r="H9" s="179">
        <f>Arbeitszeiten!AJ23</f>
        <v>96.600000000000037</v>
      </c>
      <c r="I9" s="179">
        <f>Arbeitszeiten!AJ26</f>
        <v>88.200000000000031</v>
      </c>
      <c r="J9" s="179">
        <f>Arbeitszeiten!AJ29</f>
        <v>92.400000000000034</v>
      </c>
      <c r="K9" s="179">
        <f>Arbeitszeiten!AJ32</f>
        <v>92.400000000000034</v>
      </c>
      <c r="L9" s="179">
        <f>Arbeitszeiten!AJ35</f>
        <v>88.200000000000031</v>
      </c>
      <c r="M9" s="179">
        <f>Arbeitszeiten!AJ38</f>
        <v>92.400000000000034</v>
      </c>
      <c r="N9" s="177">
        <f>SUM(B9:M9)</f>
        <v>1062.6000000000004</v>
      </c>
    </row>
    <row r="10" spans="1:15" hidden="1" x14ac:dyDescent="0.25">
      <c r="A10" s="178" t="s">
        <v>28</v>
      </c>
      <c r="B10" s="182">
        <f>Arbeitszeiten!$AK$5*'% Änderung unter Jahr'!B8</f>
        <v>0</v>
      </c>
      <c r="C10" s="182">
        <f>Arbeitszeiten!$AK$8*'% Änderung unter Jahr'!C8</f>
        <v>0</v>
      </c>
      <c r="D10" s="182">
        <f>Arbeitszeiten!$AK$11*'% Änderung unter Jahr'!D8</f>
        <v>0</v>
      </c>
      <c r="E10" s="182">
        <f>Arbeitszeiten!$AK$14*'% Änderung unter Jahr'!E8</f>
        <v>0</v>
      </c>
      <c r="F10" s="182">
        <f>Arbeitszeiten!$AK$17*'% Änderung unter Jahr'!F8</f>
        <v>0</v>
      </c>
      <c r="G10" s="182">
        <f>Arbeitszeiten!$AK$20*'% Änderung unter Jahr'!G8</f>
        <v>0</v>
      </c>
      <c r="H10" s="182">
        <f>Arbeitszeiten!$AK$23*'% Änderung unter Jahr'!H8</f>
        <v>5.3999999999999995</v>
      </c>
      <c r="I10" s="182">
        <f>Arbeitszeiten!$AK$26*'% Änderung unter Jahr'!I8</f>
        <v>6.6</v>
      </c>
      <c r="J10" s="182">
        <f>Arbeitszeiten!$AK$29*'% Änderung unter Jahr'!J8</f>
        <v>8.1</v>
      </c>
      <c r="K10" s="182">
        <f>Arbeitszeiten!$AK$32*'% Änderung unter Jahr'!K8</f>
        <v>6.3</v>
      </c>
      <c r="L10" s="182">
        <f>Arbeitszeiten!$AK$35*'% Änderung unter Jahr'!L8</f>
        <v>8.6999999999999993</v>
      </c>
      <c r="M10" s="182">
        <f>Arbeitszeiten!$AK$38*'% Änderung unter Jahr'!M8</f>
        <v>7.1999999999999993</v>
      </c>
      <c r="N10" s="183">
        <f>SUM(B10:M10)</f>
        <v>42.3</v>
      </c>
    </row>
    <row r="11" spans="1:15" hidden="1" x14ac:dyDescent="0.25">
      <c r="A11" s="178" t="s">
        <v>130</v>
      </c>
      <c r="B11" s="179">
        <f t="shared" ref="B11:M11" si="0">IF(B5=B8,B6,B9)</f>
        <v>84.000000000000028</v>
      </c>
      <c r="C11" s="179">
        <f t="shared" si="0"/>
        <v>84.000000000000028</v>
      </c>
      <c r="D11" s="179">
        <f t="shared" si="0"/>
        <v>92.400000000000034</v>
      </c>
      <c r="E11" s="179">
        <f t="shared" si="0"/>
        <v>84.000000000000028</v>
      </c>
      <c r="F11" s="179">
        <f t="shared" si="0"/>
        <v>79.800000000000026</v>
      </c>
      <c r="G11" s="179">
        <f t="shared" si="0"/>
        <v>88.200000000000031</v>
      </c>
      <c r="H11" s="179">
        <f t="shared" si="0"/>
        <v>96.600000000000037</v>
      </c>
      <c r="I11" s="179">
        <f t="shared" si="0"/>
        <v>88.200000000000031</v>
      </c>
      <c r="J11" s="179">
        <f t="shared" si="0"/>
        <v>92.400000000000034</v>
      </c>
      <c r="K11" s="179">
        <f t="shared" si="0"/>
        <v>92.400000000000034</v>
      </c>
      <c r="L11" s="179">
        <f t="shared" si="0"/>
        <v>88.200000000000031</v>
      </c>
      <c r="M11" s="179">
        <f t="shared" si="0"/>
        <v>92.400000000000034</v>
      </c>
      <c r="N11" s="189"/>
    </row>
    <row r="12" spans="1:15" hidden="1" x14ac:dyDescent="0.25">
      <c r="A12" s="178" t="s">
        <v>129</v>
      </c>
      <c r="B12" s="179">
        <f>B6-B9</f>
        <v>-24.796441281138797</v>
      </c>
      <c r="C12" s="179">
        <f t="shared" ref="C12:M12" si="1">C6-C9</f>
        <v>-10.866192170818508</v>
      </c>
      <c r="D12" s="179">
        <f t="shared" si="1"/>
        <v>15.559430604982211</v>
      </c>
      <c r="E12" s="179">
        <f t="shared" si="1"/>
        <v>-31.761565836298942</v>
      </c>
      <c r="F12" s="179">
        <f t="shared" si="1"/>
        <v>14.22918149466193</v>
      </c>
      <c r="G12" s="179">
        <f t="shared" si="1"/>
        <v>12.794306049822069</v>
      </c>
      <c r="H12" s="179">
        <f t="shared" si="1"/>
        <v>-33.913879003558733</v>
      </c>
      <c r="I12" s="179">
        <f t="shared" si="1"/>
        <v>-11.583629893238438</v>
      </c>
      <c r="J12" s="179">
        <f t="shared" si="1"/>
        <v>1.6291814946619212</v>
      </c>
      <c r="K12" s="179">
        <f t="shared" si="1"/>
        <v>-19.266192170818513</v>
      </c>
      <c r="L12" s="179">
        <f t="shared" si="1"/>
        <v>12.794306049822069</v>
      </c>
      <c r="M12" s="179">
        <f t="shared" si="1"/>
        <v>-8.8185053380782961</v>
      </c>
      <c r="N12" s="186" cm="1">
        <f t="array" ref="N12">SUMPRODUCT((B4:M4&lt;$B$7)*(B6:M6-B9:M9))</f>
        <v>-24.841281138790038</v>
      </c>
      <c r="O12" s="177"/>
    </row>
    <row r="13" spans="1:15" hidden="1" x14ac:dyDescent="0.25">
      <c r="A13" s="187" t="s">
        <v>133</v>
      </c>
      <c r="B13" s="188">
        <f t="shared" ref="B13:M13" si="2">IF(B$4&lt;$B$7, B6, B8-($N$11/$N$12)*B9)</f>
        <v>59.203558718861231</v>
      </c>
      <c r="C13" s="188">
        <f t="shared" si="2"/>
        <v>73.133807829181521</v>
      </c>
      <c r="D13" s="188">
        <f t="shared" si="2"/>
        <v>107.95943060498224</v>
      </c>
      <c r="E13" s="188">
        <f t="shared" si="2"/>
        <v>52.238434163701086</v>
      </c>
      <c r="F13" s="188">
        <f t="shared" si="2"/>
        <v>94.029181494661955</v>
      </c>
      <c r="G13" s="188">
        <f t="shared" si="2"/>
        <v>100.9943060498221</v>
      </c>
      <c r="H13" s="188">
        <f t="shared" si="2"/>
        <v>0.6</v>
      </c>
      <c r="I13" s="188">
        <f t="shared" si="2"/>
        <v>0.6</v>
      </c>
      <c r="J13" s="188">
        <f t="shared" si="2"/>
        <v>0.6</v>
      </c>
      <c r="K13" s="188">
        <f t="shared" si="2"/>
        <v>0.6</v>
      </c>
      <c r="L13" s="188">
        <f t="shared" si="2"/>
        <v>0.6</v>
      </c>
      <c r="M13" s="188">
        <f t="shared" si="2"/>
        <v>0.6</v>
      </c>
      <c r="N13" s="186" cm="1">
        <f t="array" ref="N13">SUMPRODUCT((B4:M4&gt;=$B$7)*(B10:M10))</f>
        <v>42.3</v>
      </c>
      <c r="O13" s="177"/>
    </row>
    <row r="14" spans="1:15" x14ac:dyDescent="0.25">
      <c r="A14" s="190" t="s">
        <v>132</v>
      </c>
      <c r="B14" s="191">
        <f>IF(B$4&lt;$B$7,B6,B9-($N$12/$N$13)*B10)</f>
        <v>59.203558718861231</v>
      </c>
      <c r="C14" s="191">
        <f t="shared" ref="C14:M14" si="3">IF(C$4&lt;$B$7,C6,C9-($N$12/$N$13)*C10)</f>
        <v>73.133807829181521</v>
      </c>
      <c r="D14" s="191">
        <f t="shared" si="3"/>
        <v>107.95943060498224</v>
      </c>
      <c r="E14" s="191">
        <f t="shared" si="3"/>
        <v>52.238434163701086</v>
      </c>
      <c r="F14" s="191">
        <f t="shared" si="3"/>
        <v>94.029181494661955</v>
      </c>
      <c r="G14" s="191">
        <f t="shared" si="3"/>
        <v>100.9943060498221</v>
      </c>
      <c r="H14" s="191">
        <f t="shared" si="3"/>
        <v>99.77122737942004</v>
      </c>
      <c r="I14" s="191">
        <f t="shared" si="3"/>
        <v>92.075944574846702</v>
      </c>
      <c r="J14" s="191">
        <f t="shared" si="3"/>
        <v>97.156841069130039</v>
      </c>
      <c r="K14" s="191">
        <f t="shared" si="3"/>
        <v>96.099765275990038</v>
      </c>
      <c r="L14" s="191">
        <f t="shared" si="3"/>
        <v>93.309199666843369</v>
      </c>
      <c r="M14" s="191">
        <f t="shared" si="3"/>
        <v>96.628303172560038</v>
      </c>
      <c r="N14" s="177"/>
    </row>
    <row r="15" spans="1:15" x14ac:dyDescent="0.25">
      <c r="A15" s="245" t="s">
        <v>138</v>
      </c>
      <c r="B15" s="245"/>
      <c r="C15" s="245"/>
      <c r="D15" s="245"/>
      <c r="E15" s="245"/>
      <c r="F15" s="245"/>
      <c r="G15" s="245"/>
      <c r="H15" s="245"/>
      <c r="I15" s="245"/>
      <c r="J15" s="245"/>
      <c r="K15" s="245"/>
      <c r="L15" s="245"/>
      <c r="M15" s="245"/>
    </row>
  </sheetData>
  <mergeCells count="4">
    <mergeCell ref="A1:M1"/>
    <mergeCell ref="A2:M2"/>
    <mergeCell ref="A3:M3"/>
    <mergeCell ref="A15:M15"/>
  </mergeCells>
  <hyperlinks>
    <hyperlink ref="A2:M2" location="Erfassung!A1" display="1. Erfasse deine bisherige Arbeitszeit unter Erfassung. Also wenn du 80% arbeitest, dann trage von Januar bis Dezember 80% ein." xr:uid="{0A2D2495-2BB1-4F36-8391-CE1506AEC3C4}"/>
  </hyperlink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tabColor rgb="FF00B0F0"/>
  </sheetPr>
  <dimension ref="A1:P28"/>
  <sheetViews>
    <sheetView showGridLines="0" zoomScale="133" zoomScaleNormal="145" workbookViewId="0"/>
  </sheetViews>
  <sheetFormatPr baseColWidth="10" defaultColWidth="9.140625" defaultRowHeight="18.75" customHeight="1" x14ac:dyDescent="0.25"/>
  <cols>
    <col min="1" max="1" width="14" style="23" customWidth="1"/>
    <col min="2" max="2" width="18.140625" style="12" customWidth="1"/>
    <col min="3" max="4" width="13.85546875" style="12" hidden="1" customWidth="1"/>
    <col min="5" max="5" width="9.140625" style="13" hidden="1" customWidth="1"/>
    <col min="6" max="6" width="12.85546875" customWidth="1"/>
    <col min="7" max="7" width="18.42578125" customWidth="1"/>
    <col min="8" max="9" width="10.5703125" bestFit="1" customWidth="1"/>
    <col min="14" max="14" width="9.140625" hidden="1" customWidth="1"/>
    <col min="15" max="16" width="10.7109375" hidden="1" customWidth="1"/>
    <col min="17" max="20" width="0" hidden="1" customWidth="1"/>
  </cols>
  <sheetData>
    <row r="1" spans="1:16" ht="18.75" customHeight="1" x14ac:dyDescent="0.25">
      <c r="A1" s="24" t="s">
        <v>15</v>
      </c>
      <c r="B1" s="25" t="s">
        <v>16</v>
      </c>
      <c r="C1" s="149" t="s">
        <v>82</v>
      </c>
      <c r="D1" s="149" t="str" cm="1">
        <f t="array" ref="D1">INDEX(E2:E20,E1)</f>
        <v>AG</v>
      </c>
      <c r="E1" s="12">
        <v>1</v>
      </c>
    </row>
    <row r="2" spans="1:16" ht="15" x14ac:dyDescent="0.25">
      <c r="A2" s="26">
        <v>46023</v>
      </c>
      <c r="B2" s="27" t="s">
        <v>79</v>
      </c>
      <c r="E2" t="s">
        <v>83</v>
      </c>
      <c r="G2" s="246" t="s">
        <v>44</v>
      </c>
      <c r="H2" s="246"/>
      <c r="I2" s="246"/>
    </row>
    <row r="3" spans="1:16" ht="15.75" customHeight="1" x14ac:dyDescent="0.25">
      <c r="A3" s="26">
        <v>46115</v>
      </c>
      <c r="B3" s="27" t="s">
        <v>17</v>
      </c>
      <c r="E3" t="s">
        <v>88</v>
      </c>
      <c r="F3" s="3"/>
      <c r="G3" s="246"/>
      <c r="H3" s="246"/>
      <c r="I3" s="246"/>
      <c r="J3" s="3"/>
    </row>
    <row r="4" spans="1:16" ht="16.5" customHeight="1" x14ac:dyDescent="0.25">
      <c r="A4" s="26">
        <v>46118</v>
      </c>
      <c r="B4" s="27" t="s">
        <v>18</v>
      </c>
      <c r="E4" t="s">
        <v>89</v>
      </c>
    </row>
    <row r="5" spans="1:16" ht="16.5" customHeight="1" x14ac:dyDescent="0.25">
      <c r="A5" s="26">
        <v>46156</v>
      </c>
      <c r="B5" s="27" t="s">
        <v>19</v>
      </c>
      <c r="E5" t="s">
        <v>90</v>
      </c>
    </row>
    <row r="6" spans="1:16" ht="16.5" customHeight="1" x14ac:dyDescent="0.25">
      <c r="A6" s="26">
        <v>46167</v>
      </c>
      <c r="B6" s="27" t="s">
        <v>20</v>
      </c>
      <c r="E6" t="s">
        <v>91</v>
      </c>
      <c r="G6" t="s">
        <v>52</v>
      </c>
    </row>
    <row r="7" spans="1:16" ht="16.5" customHeight="1" x14ac:dyDescent="0.25">
      <c r="A7" s="26">
        <v>46235</v>
      </c>
      <c r="B7" s="27" t="s">
        <v>80</v>
      </c>
      <c r="E7" t="s">
        <v>93</v>
      </c>
      <c r="G7" s="163" t="s">
        <v>81</v>
      </c>
      <c r="H7" s="159" t="s">
        <v>50</v>
      </c>
      <c r="I7" s="159" t="s">
        <v>51</v>
      </c>
      <c r="N7" t="str" cm="1">
        <f t="array" ref="N7:P12">_xlfn._xlws.FILTER('Kantonale Abweichungen'!G:I,'Kantonale Abweichungen'!F:F=$D$1,"")</f>
        <v>Weihnachtsferien</v>
      </c>
      <c r="O7" s="162">
        <v>46012</v>
      </c>
      <c r="P7" s="162">
        <v>46029</v>
      </c>
    </row>
    <row r="8" spans="1:16" ht="16.5" customHeight="1" x14ac:dyDescent="0.25">
      <c r="A8" s="26">
        <v>46381</v>
      </c>
      <c r="B8" s="27" t="s">
        <v>21</v>
      </c>
      <c r="E8" t="s">
        <v>95</v>
      </c>
      <c r="G8" s="71" t="str">
        <f>IF(N7="","",N7)</f>
        <v>Weihnachtsferien</v>
      </c>
      <c r="H8" s="72">
        <f t="shared" ref="H8:I8" si="0">IF(O7="","",O7)</f>
        <v>46012</v>
      </c>
      <c r="I8" s="72">
        <f t="shared" si="0"/>
        <v>46029</v>
      </c>
      <c r="N8" t="str">
        <v>Sportferien</v>
      </c>
      <c r="O8" s="162">
        <v>46046</v>
      </c>
      <c r="P8" s="162">
        <v>46061</v>
      </c>
    </row>
    <row r="9" spans="1:16" ht="16.5" customHeight="1" x14ac:dyDescent="0.25">
      <c r="A9" s="26">
        <f>IF(O17="","",O17)</f>
        <v>46024</v>
      </c>
      <c r="B9" s="26" t="str">
        <f>IF(P17="","",P17)</f>
        <v>Berchtoldstag</v>
      </c>
      <c r="E9" t="s">
        <v>96</v>
      </c>
      <c r="G9" s="71" t="str">
        <f t="shared" ref="G9:G13" si="1">IF(N8="","",N8)</f>
        <v>Sportferien</v>
      </c>
      <c r="H9" s="72">
        <f t="shared" ref="H9:H13" si="2">IF(O8="","",O8)</f>
        <v>46046</v>
      </c>
      <c r="I9" s="72">
        <f t="shared" ref="I9:I13" si="3">IF(P8="","",P8)</f>
        <v>46061</v>
      </c>
      <c r="N9" t="str">
        <v>Frühlingsferien</v>
      </c>
      <c r="O9" s="162">
        <v>46116</v>
      </c>
      <c r="P9" s="162">
        <v>46131</v>
      </c>
    </row>
    <row r="10" spans="1:16" ht="16.5" customHeight="1" x14ac:dyDescent="0.25">
      <c r="A10" s="26">
        <f t="shared" ref="A10:A22" si="4">IF(O18="","",O18)</f>
        <v>46177</v>
      </c>
      <c r="B10" s="26" t="str">
        <f t="shared" ref="B10:B22" si="5">IF(P18="","",P18)</f>
        <v>Fronleichnam</v>
      </c>
      <c r="E10" t="s">
        <v>97</v>
      </c>
      <c r="G10" s="71" t="str">
        <f t="shared" si="1"/>
        <v>Frühlingsferien</v>
      </c>
      <c r="H10" s="72">
        <f t="shared" si="2"/>
        <v>46116</v>
      </c>
      <c r="I10" s="72">
        <f t="shared" si="3"/>
        <v>46131</v>
      </c>
      <c r="N10" t="str">
        <v>Sommerferien</v>
      </c>
      <c r="O10" s="162">
        <v>46223</v>
      </c>
      <c r="P10" s="162">
        <v>46241</v>
      </c>
    </row>
    <row r="11" spans="1:16" ht="16.5" customHeight="1" x14ac:dyDescent="0.25">
      <c r="A11" s="26">
        <f t="shared" si="4"/>
        <v>46249</v>
      </c>
      <c r="B11" s="26" t="str">
        <f t="shared" si="5"/>
        <v>Mariä Himmelfahrt</v>
      </c>
      <c r="E11" t="s">
        <v>98</v>
      </c>
      <c r="G11" s="71" t="str">
        <f t="shared" si="1"/>
        <v>Sommerferien</v>
      </c>
      <c r="H11" s="72">
        <f t="shared" si="2"/>
        <v>46223</v>
      </c>
      <c r="I11" s="72">
        <f t="shared" si="3"/>
        <v>46241</v>
      </c>
      <c r="N11" t="str">
        <v>Herbstferien</v>
      </c>
      <c r="O11" s="162">
        <v>46293</v>
      </c>
      <c r="P11" s="162">
        <v>46304</v>
      </c>
    </row>
    <row r="12" spans="1:16" ht="16.5" customHeight="1" x14ac:dyDescent="0.25">
      <c r="A12" s="26">
        <f t="shared" si="4"/>
        <v>46327</v>
      </c>
      <c r="B12" s="26" t="str">
        <f t="shared" si="5"/>
        <v>Allerheiligen</v>
      </c>
      <c r="E12" t="s">
        <v>99</v>
      </c>
      <c r="G12" s="71" t="str">
        <f t="shared" si="1"/>
        <v>Herbstferien</v>
      </c>
      <c r="H12" s="72">
        <f t="shared" si="2"/>
        <v>46293</v>
      </c>
      <c r="I12" s="72">
        <f t="shared" si="3"/>
        <v>46304</v>
      </c>
      <c r="N12" t="str">
        <v>Weihnachtsferien</v>
      </c>
      <c r="O12" s="162">
        <v>46380</v>
      </c>
      <c r="P12" s="162">
        <v>46393</v>
      </c>
    </row>
    <row r="13" spans="1:16" ht="16.5" customHeight="1" x14ac:dyDescent="0.25">
      <c r="A13" s="26">
        <f t="shared" si="4"/>
        <v>46382</v>
      </c>
      <c r="B13" s="26" t="str">
        <f t="shared" si="5"/>
        <v>Stephanstag</v>
      </c>
      <c r="E13" t="s">
        <v>100</v>
      </c>
      <c r="G13" s="71" t="str">
        <f t="shared" si="1"/>
        <v>Weihnachtsferien</v>
      </c>
      <c r="H13" s="72">
        <f t="shared" si="2"/>
        <v>46380</v>
      </c>
      <c r="I13" s="72">
        <f t="shared" si="3"/>
        <v>46393</v>
      </c>
    </row>
    <row r="14" spans="1:16" ht="16.5" customHeight="1" x14ac:dyDescent="0.25">
      <c r="A14" s="26" t="str">
        <f t="shared" si="4"/>
        <v/>
      </c>
      <c r="B14" s="26" t="str">
        <f t="shared" si="5"/>
        <v/>
      </c>
      <c r="E14" t="s">
        <v>101</v>
      </c>
    </row>
    <row r="15" spans="1:16" ht="16.5" customHeight="1" x14ac:dyDescent="0.25">
      <c r="A15" s="26" t="str">
        <f t="shared" si="4"/>
        <v/>
      </c>
      <c r="B15" s="26" t="str">
        <f t="shared" si="5"/>
        <v/>
      </c>
      <c r="E15" t="s">
        <v>102</v>
      </c>
      <c r="G15" s="148" t="s">
        <v>71</v>
      </c>
      <c r="K15" s="147"/>
    </row>
    <row r="16" spans="1:16" ht="16.5" customHeight="1" x14ac:dyDescent="0.25">
      <c r="A16" s="26" t="str">
        <f t="shared" si="4"/>
        <v/>
      </c>
      <c r="B16" s="26" t="str">
        <f t="shared" si="5"/>
        <v/>
      </c>
      <c r="E16" t="s">
        <v>103</v>
      </c>
      <c r="G16" s="148" t="s">
        <v>76</v>
      </c>
      <c r="K16" s="147"/>
      <c r="O16" s="162"/>
    </row>
    <row r="17" spans="1:16" ht="16.5" customHeight="1" x14ac:dyDescent="0.25">
      <c r="A17" s="26" t="str">
        <f t="shared" si="4"/>
        <v/>
      </c>
      <c r="B17" s="26" t="str">
        <f t="shared" si="5"/>
        <v/>
      </c>
      <c r="E17" t="s">
        <v>104</v>
      </c>
      <c r="K17" s="147"/>
      <c r="O17" s="162" cm="1">
        <f t="array" ref="O17:P21">_xlfn._xlws.FILTER('Kantonale Abweichungen'!B:C,'Kantonale Abweichungen'!A:A='Feiertage und Ferien'!D1,"")</f>
        <v>46024</v>
      </c>
      <c r="P17" t="str">
        <v>Berchtoldstag</v>
      </c>
    </row>
    <row r="18" spans="1:16" ht="16.5" customHeight="1" x14ac:dyDescent="0.25">
      <c r="A18" s="26" t="str">
        <f t="shared" si="4"/>
        <v/>
      </c>
      <c r="B18" s="26" t="str">
        <f t="shared" si="5"/>
        <v/>
      </c>
      <c r="E18" t="s">
        <v>105</v>
      </c>
      <c r="K18" s="147"/>
      <c r="O18" s="162">
        <v>46177</v>
      </c>
      <c r="P18" t="str">
        <v>Fronleichnam</v>
      </c>
    </row>
    <row r="19" spans="1:16" ht="16.5" customHeight="1" x14ac:dyDescent="0.25">
      <c r="A19" s="26" t="str">
        <f t="shared" si="4"/>
        <v/>
      </c>
      <c r="B19" s="26" t="str">
        <f t="shared" si="5"/>
        <v/>
      </c>
      <c r="E19" t="s">
        <v>106</v>
      </c>
      <c r="K19" s="147"/>
      <c r="O19" s="162">
        <v>46249</v>
      </c>
      <c r="P19" t="str">
        <v>Mariä Himmelfahrt</v>
      </c>
    </row>
    <row r="20" spans="1:16" ht="16.5" customHeight="1" x14ac:dyDescent="0.25">
      <c r="A20" s="26" t="str">
        <f t="shared" si="4"/>
        <v/>
      </c>
      <c r="B20" s="26" t="str">
        <f t="shared" si="5"/>
        <v/>
      </c>
      <c r="E20" t="s">
        <v>107</v>
      </c>
      <c r="K20" s="147"/>
      <c r="O20" s="162">
        <v>46327</v>
      </c>
      <c r="P20" t="str">
        <v>Allerheiligen</v>
      </c>
    </row>
    <row r="21" spans="1:16" ht="16.5" customHeight="1" x14ac:dyDescent="0.25">
      <c r="A21" s="26" t="str">
        <f t="shared" si="4"/>
        <v/>
      </c>
      <c r="B21" s="26" t="str">
        <f t="shared" si="5"/>
        <v/>
      </c>
      <c r="K21" s="147"/>
      <c r="O21" s="162">
        <v>46382</v>
      </c>
      <c r="P21" t="str">
        <v>Stephanstag</v>
      </c>
    </row>
    <row r="22" spans="1:16" ht="16.5" customHeight="1" x14ac:dyDescent="0.25">
      <c r="A22" s="26" t="str">
        <f t="shared" si="4"/>
        <v/>
      </c>
      <c r="B22" s="26" t="str">
        <f t="shared" si="5"/>
        <v/>
      </c>
      <c r="K22" s="147"/>
      <c r="O22" s="162"/>
    </row>
    <row r="23" spans="1:16" ht="18.75" customHeight="1" x14ac:dyDescent="0.25">
      <c r="A23" s="247" t="s">
        <v>139</v>
      </c>
      <c r="B23" s="247"/>
      <c r="K23" s="147"/>
      <c r="O23" s="162"/>
    </row>
    <row r="24" spans="1:16" ht="18.75" customHeight="1" x14ac:dyDescent="0.25">
      <c r="A24" s="248"/>
      <c r="B24" s="248"/>
      <c r="K24" s="147"/>
      <c r="O24" s="162"/>
    </row>
    <row r="25" spans="1:16" ht="18.75" customHeight="1" x14ac:dyDescent="0.25">
      <c r="A25" s="248"/>
      <c r="B25" s="248"/>
      <c r="K25" s="147"/>
      <c r="O25" s="162"/>
    </row>
    <row r="26" spans="1:16" ht="18.75" customHeight="1" x14ac:dyDescent="0.25">
      <c r="K26" s="147"/>
      <c r="O26" s="162"/>
    </row>
    <row r="27" spans="1:16" ht="18.75" customHeight="1" x14ac:dyDescent="0.25">
      <c r="K27" s="147"/>
      <c r="O27" s="162"/>
    </row>
    <row r="28" spans="1:16" ht="18.75" customHeight="1" x14ac:dyDescent="0.25">
      <c r="O28" s="162"/>
    </row>
  </sheetData>
  <mergeCells count="2">
    <mergeCell ref="G2:I3"/>
    <mergeCell ref="A23:B25"/>
  </mergeCells>
  <hyperlinks>
    <hyperlink ref="G2:I3" location="Arbeitszeiten!A1" display="zu den Resultaten" xr:uid="{00000000-0004-0000-0100-000000000000}"/>
    <hyperlink ref="G15" r:id="rId1" xr:uid="{9B4AFC82-8A99-456A-B289-F35AFE5BA841}"/>
    <hyperlink ref="G16" r:id="rId2" display="Anleitung zur Berechung eines Halber Feiertages oder zusätzlichen Ferien" xr:uid="{3F43D85A-F59C-4287-A5D9-B71A0A22F290}"/>
  </hyperlinks>
  <pageMargins left="0.7" right="0.7" top="0.75" bottom="0.75" header="0.3" footer="0.3"/>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027" r:id="rId6" name="List Box 3">
              <controlPr defaultSize="0" autoLine="0" autoPict="0">
                <anchor moveWithCells="1">
                  <from>
                    <xdr:col>5</xdr:col>
                    <xdr:colOff>38100</xdr:colOff>
                    <xdr:row>0</xdr:row>
                    <xdr:rowOff>0</xdr:rowOff>
                  </from>
                  <to>
                    <xdr:col>5</xdr:col>
                    <xdr:colOff>809625</xdr:colOff>
                    <xdr:row>12</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2448F-F88B-458E-8321-2F35A659E3B5}">
  <dimension ref="A1:I99"/>
  <sheetViews>
    <sheetView topLeftCell="F1" workbookViewId="0">
      <selection activeCell="N42" sqref="N42"/>
    </sheetView>
  </sheetViews>
  <sheetFormatPr baseColWidth="10" defaultRowHeight="15" x14ac:dyDescent="0.25"/>
  <cols>
    <col min="1" max="1" width="7.28515625" hidden="1" customWidth="1"/>
    <col min="2" max="2" width="10.140625" style="162" hidden="1" customWidth="1"/>
    <col min="3" max="3" width="17.85546875" hidden="1" customWidth="1"/>
    <col min="4" max="4" width="5" hidden="1" customWidth="1"/>
    <col min="5" max="5" width="0" hidden="1" customWidth="1"/>
    <col min="6" max="6" width="7.28515625" bestFit="1" customWidth="1"/>
    <col min="7" max="7" width="17" bestFit="1" customWidth="1"/>
    <col min="8" max="9" width="10.140625" style="162" bestFit="1" customWidth="1"/>
  </cols>
  <sheetData>
    <row r="1" spans="1:9" x14ac:dyDescent="0.25">
      <c r="A1" s="160" t="s">
        <v>82</v>
      </c>
      <c r="B1" s="161" t="s">
        <v>15</v>
      </c>
      <c r="C1" s="160" t="s">
        <v>16</v>
      </c>
      <c r="D1" s="160" t="s">
        <v>0</v>
      </c>
      <c r="F1" s="197" t="s">
        <v>82</v>
      </c>
      <c r="G1" s="197" t="s">
        <v>81</v>
      </c>
      <c r="H1" s="197" t="s">
        <v>50</v>
      </c>
      <c r="I1" s="197" t="s">
        <v>51</v>
      </c>
    </row>
    <row r="2" spans="1:9" x14ac:dyDescent="0.25">
      <c r="A2" t="s">
        <v>83</v>
      </c>
      <c r="B2" s="162">
        <v>46024</v>
      </c>
      <c r="C2" t="s">
        <v>84</v>
      </c>
      <c r="D2">
        <v>2026</v>
      </c>
      <c r="F2" t="s">
        <v>83</v>
      </c>
      <c r="G2" t="s">
        <v>49</v>
      </c>
      <c r="H2" s="162">
        <v>46012</v>
      </c>
      <c r="I2" s="162">
        <v>46029</v>
      </c>
    </row>
    <row r="3" spans="1:9" x14ac:dyDescent="0.25">
      <c r="A3" t="s">
        <v>83</v>
      </c>
      <c r="B3" s="162">
        <v>46177</v>
      </c>
      <c r="C3" t="s">
        <v>85</v>
      </c>
      <c r="D3">
        <v>2026</v>
      </c>
      <c r="F3" t="s">
        <v>83</v>
      </c>
      <c r="G3" t="s">
        <v>108</v>
      </c>
      <c r="H3" s="162">
        <v>46046</v>
      </c>
      <c r="I3" s="162">
        <v>46061</v>
      </c>
    </row>
    <row r="4" spans="1:9" x14ac:dyDescent="0.25">
      <c r="A4" t="s">
        <v>83</v>
      </c>
      <c r="B4" s="162">
        <v>46249</v>
      </c>
      <c r="C4" t="s">
        <v>86</v>
      </c>
      <c r="D4">
        <v>2026</v>
      </c>
      <c r="F4" t="s">
        <v>83</v>
      </c>
      <c r="G4" t="s">
        <v>46</v>
      </c>
      <c r="H4" s="162">
        <v>46116</v>
      </c>
      <c r="I4" s="162">
        <v>46131</v>
      </c>
    </row>
    <row r="5" spans="1:9" x14ac:dyDescent="0.25">
      <c r="A5" t="s">
        <v>83</v>
      </c>
      <c r="B5" s="162">
        <v>46327</v>
      </c>
      <c r="C5" t="s">
        <v>87</v>
      </c>
      <c r="D5">
        <v>2026</v>
      </c>
      <c r="F5" t="s">
        <v>83</v>
      </c>
      <c r="G5" t="s">
        <v>47</v>
      </c>
      <c r="H5" s="162">
        <v>46223</v>
      </c>
      <c r="I5" s="162">
        <v>46241</v>
      </c>
    </row>
    <row r="6" spans="1:9" x14ac:dyDescent="0.25">
      <c r="A6" t="s">
        <v>83</v>
      </c>
      <c r="B6" s="162">
        <v>46382</v>
      </c>
      <c r="C6" t="s">
        <v>22</v>
      </c>
      <c r="D6">
        <v>2026</v>
      </c>
      <c r="F6" t="s">
        <v>83</v>
      </c>
      <c r="G6" t="s">
        <v>48</v>
      </c>
      <c r="H6" s="162">
        <v>46293</v>
      </c>
      <c r="I6" s="162">
        <v>46304</v>
      </c>
    </row>
    <row r="7" spans="1:9" x14ac:dyDescent="0.25">
      <c r="A7" t="s">
        <v>88</v>
      </c>
      <c r="B7" s="162">
        <v>46177</v>
      </c>
      <c r="C7" t="s">
        <v>85</v>
      </c>
      <c r="D7">
        <v>2026</v>
      </c>
      <c r="F7" t="s">
        <v>83</v>
      </c>
      <c r="G7" t="s">
        <v>49</v>
      </c>
      <c r="H7" s="162">
        <v>46380</v>
      </c>
      <c r="I7" s="162">
        <v>46393</v>
      </c>
    </row>
    <row r="8" spans="1:9" x14ac:dyDescent="0.25">
      <c r="A8" t="s">
        <v>88</v>
      </c>
      <c r="B8" s="162">
        <v>46249</v>
      </c>
      <c r="C8" t="s">
        <v>86</v>
      </c>
      <c r="D8">
        <v>2026</v>
      </c>
      <c r="F8" t="s">
        <v>88</v>
      </c>
      <c r="G8" t="s">
        <v>49</v>
      </c>
      <c r="H8" s="162">
        <v>46015</v>
      </c>
      <c r="I8" s="162">
        <v>46028</v>
      </c>
    </row>
    <row r="9" spans="1:9" x14ac:dyDescent="0.25">
      <c r="A9" t="s">
        <v>88</v>
      </c>
      <c r="B9" s="162">
        <v>46327</v>
      </c>
      <c r="C9" t="s">
        <v>87</v>
      </c>
      <c r="D9">
        <v>2026</v>
      </c>
      <c r="F9" t="s">
        <v>88</v>
      </c>
      <c r="G9" t="s">
        <v>46</v>
      </c>
      <c r="H9" s="162">
        <v>46118</v>
      </c>
      <c r="I9" s="162">
        <v>46129</v>
      </c>
    </row>
    <row r="10" spans="1:9" x14ac:dyDescent="0.25">
      <c r="A10" t="s">
        <v>88</v>
      </c>
      <c r="B10" s="162">
        <v>46382</v>
      </c>
      <c r="C10" t="s">
        <v>22</v>
      </c>
      <c r="D10">
        <v>2026</v>
      </c>
      <c r="F10" t="s">
        <v>88</v>
      </c>
      <c r="G10" t="s">
        <v>47</v>
      </c>
      <c r="H10" s="162">
        <v>46209</v>
      </c>
      <c r="I10" s="162">
        <v>46241</v>
      </c>
    </row>
    <row r="11" spans="1:9" x14ac:dyDescent="0.25">
      <c r="A11" t="s">
        <v>89</v>
      </c>
      <c r="B11" s="162">
        <v>46382</v>
      </c>
      <c r="C11" t="s">
        <v>22</v>
      </c>
      <c r="D11">
        <v>2026</v>
      </c>
      <c r="F11" t="s">
        <v>88</v>
      </c>
      <c r="G11" t="s">
        <v>48</v>
      </c>
      <c r="H11" s="162">
        <v>46293</v>
      </c>
      <c r="I11" s="162">
        <v>46304</v>
      </c>
    </row>
    <row r="12" spans="1:9" x14ac:dyDescent="0.25">
      <c r="A12" t="s">
        <v>90</v>
      </c>
      <c r="B12" s="162">
        <v>46024</v>
      </c>
      <c r="C12" t="s">
        <v>84</v>
      </c>
      <c r="D12">
        <v>2026</v>
      </c>
      <c r="F12" t="s">
        <v>88</v>
      </c>
      <c r="G12" t="s">
        <v>49</v>
      </c>
      <c r="H12" s="162">
        <v>46380</v>
      </c>
      <c r="I12" s="162">
        <v>46393</v>
      </c>
    </row>
    <row r="13" spans="1:9" x14ac:dyDescent="0.25">
      <c r="A13" t="s">
        <v>90</v>
      </c>
      <c r="B13" s="162">
        <v>46382</v>
      </c>
      <c r="C13" t="s">
        <v>22</v>
      </c>
      <c r="D13">
        <v>2026</v>
      </c>
      <c r="F13" t="s">
        <v>89</v>
      </c>
      <c r="G13" t="s">
        <v>49</v>
      </c>
      <c r="H13" s="162">
        <v>46015</v>
      </c>
      <c r="I13" s="162">
        <v>46028</v>
      </c>
    </row>
    <row r="14" spans="1:9" x14ac:dyDescent="0.25">
      <c r="A14" t="s">
        <v>91</v>
      </c>
      <c r="B14" s="162">
        <v>46143</v>
      </c>
      <c r="C14" t="s">
        <v>92</v>
      </c>
      <c r="D14">
        <v>2026</v>
      </c>
      <c r="F14" t="s">
        <v>89</v>
      </c>
      <c r="G14" t="s">
        <v>46</v>
      </c>
      <c r="H14" s="162">
        <v>46118</v>
      </c>
      <c r="I14" s="162">
        <v>46129</v>
      </c>
    </row>
    <row r="15" spans="1:9" x14ac:dyDescent="0.25">
      <c r="A15" t="s">
        <v>91</v>
      </c>
      <c r="B15" s="162">
        <v>46382</v>
      </c>
      <c r="C15" t="s">
        <v>22</v>
      </c>
      <c r="D15">
        <v>2026</v>
      </c>
      <c r="F15" t="s">
        <v>89</v>
      </c>
      <c r="G15" t="s">
        <v>47</v>
      </c>
      <c r="H15" s="162">
        <v>46209</v>
      </c>
      <c r="I15" s="162">
        <v>46241</v>
      </c>
    </row>
    <row r="16" spans="1:9" x14ac:dyDescent="0.25">
      <c r="A16" t="s">
        <v>93</v>
      </c>
      <c r="B16" s="162">
        <v>46143</v>
      </c>
      <c r="C16" t="s">
        <v>92</v>
      </c>
      <c r="D16">
        <v>2026</v>
      </c>
      <c r="F16" t="s">
        <v>89</v>
      </c>
      <c r="G16" t="s">
        <v>48</v>
      </c>
      <c r="H16" s="162">
        <v>46293</v>
      </c>
      <c r="I16" s="162">
        <v>46304</v>
      </c>
    </row>
    <row r="17" spans="1:9" x14ac:dyDescent="0.25">
      <c r="A17" t="s">
        <v>93</v>
      </c>
      <c r="B17" s="162">
        <v>46382</v>
      </c>
      <c r="C17" t="s">
        <v>22</v>
      </c>
      <c r="D17">
        <v>2026</v>
      </c>
      <c r="F17" t="s">
        <v>89</v>
      </c>
      <c r="G17" t="s">
        <v>49</v>
      </c>
      <c r="H17" s="162">
        <v>46380</v>
      </c>
      <c r="I17" s="162">
        <v>46393</v>
      </c>
    </row>
    <row r="18" spans="1:9" x14ac:dyDescent="0.25">
      <c r="A18" t="s">
        <v>94</v>
      </c>
      <c r="B18" s="162">
        <v>46024</v>
      </c>
      <c r="C18" t="s">
        <v>84</v>
      </c>
      <c r="D18">
        <v>2026</v>
      </c>
      <c r="F18" t="s">
        <v>90</v>
      </c>
      <c r="G18" t="s">
        <v>49</v>
      </c>
      <c r="H18" s="162">
        <v>46015</v>
      </c>
      <c r="I18" s="162">
        <v>46028</v>
      </c>
    </row>
    <row r="19" spans="1:9" x14ac:dyDescent="0.25">
      <c r="A19" t="s">
        <v>95</v>
      </c>
      <c r="B19" s="162">
        <v>46382</v>
      </c>
      <c r="C19" t="s">
        <v>22</v>
      </c>
      <c r="D19">
        <v>2026</v>
      </c>
      <c r="F19" t="s">
        <v>90</v>
      </c>
      <c r="G19" t="s">
        <v>108</v>
      </c>
      <c r="H19" s="162">
        <v>46055</v>
      </c>
      <c r="I19" s="162">
        <v>46066</v>
      </c>
    </row>
    <row r="20" spans="1:9" x14ac:dyDescent="0.25">
      <c r="A20" t="s">
        <v>96</v>
      </c>
      <c r="B20" s="162">
        <v>46382</v>
      </c>
      <c r="C20" t="s">
        <v>22</v>
      </c>
      <c r="D20">
        <v>2026</v>
      </c>
      <c r="F20" t="s">
        <v>90</v>
      </c>
      <c r="G20" t="s">
        <v>46</v>
      </c>
      <c r="H20" s="162">
        <v>46118</v>
      </c>
      <c r="I20" s="162">
        <v>46129</v>
      </c>
    </row>
    <row r="21" spans="1:9" x14ac:dyDescent="0.25">
      <c r="A21" t="s">
        <v>97</v>
      </c>
      <c r="B21" s="162">
        <v>46024</v>
      </c>
      <c r="C21" t="s">
        <v>84</v>
      </c>
      <c r="D21">
        <v>2026</v>
      </c>
      <c r="F21" t="s">
        <v>90</v>
      </c>
      <c r="G21" t="s">
        <v>47</v>
      </c>
      <c r="H21" s="162">
        <v>46209</v>
      </c>
      <c r="I21" s="162">
        <v>46248</v>
      </c>
    </row>
    <row r="22" spans="1:9" x14ac:dyDescent="0.25">
      <c r="A22" t="s">
        <v>97</v>
      </c>
      <c r="B22" s="162">
        <v>46177</v>
      </c>
      <c r="C22" t="s">
        <v>85</v>
      </c>
      <c r="D22">
        <v>2026</v>
      </c>
      <c r="F22" t="s">
        <v>90</v>
      </c>
      <c r="G22" t="s">
        <v>48</v>
      </c>
      <c r="H22" s="162">
        <v>46293</v>
      </c>
      <c r="I22" s="162">
        <v>46304</v>
      </c>
    </row>
    <row r="23" spans="1:9" x14ac:dyDescent="0.25">
      <c r="A23" t="s">
        <v>97</v>
      </c>
      <c r="B23" s="162">
        <v>46249</v>
      </c>
      <c r="C23" t="s">
        <v>86</v>
      </c>
      <c r="D23">
        <v>2026</v>
      </c>
      <c r="F23" t="s">
        <v>90</v>
      </c>
      <c r="G23" t="s">
        <v>49</v>
      </c>
      <c r="H23" s="162">
        <v>46380</v>
      </c>
      <c r="I23" s="162">
        <v>46393</v>
      </c>
    </row>
    <row r="24" spans="1:9" x14ac:dyDescent="0.25">
      <c r="A24" t="s">
        <v>97</v>
      </c>
      <c r="B24" s="162">
        <v>46327</v>
      </c>
      <c r="C24" t="s">
        <v>87</v>
      </c>
      <c r="D24">
        <v>2026</v>
      </c>
      <c r="F24" t="s">
        <v>91</v>
      </c>
      <c r="G24" t="s">
        <v>49</v>
      </c>
      <c r="H24" s="162">
        <v>46015</v>
      </c>
      <c r="I24" s="162">
        <v>46028</v>
      </c>
    </row>
    <row r="25" spans="1:9" x14ac:dyDescent="0.25">
      <c r="A25" t="s">
        <v>97</v>
      </c>
      <c r="B25" s="162">
        <v>46382</v>
      </c>
      <c r="C25" t="s">
        <v>22</v>
      </c>
      <c r="D25">
        <v>2026</v>
      </c>
      <c r="F25" t="s">
        <v>91</v>
      </c>
      <c r="G25" t="s">
        <v>46</v>
      </c>
      <c r="H25" s="162">
        <v>46118</v>
      </c>
      <c r="I25" s="162">
        <v>46129</v>
      </c>
    </row>
    <row r="26" spans="1:9" x14ac:dyDescent="0.25">
      <c r="A26" t="s">
        <v>98</v>
      </c>
      <c r="B26" s="162">
        <v>46024</v>
      </c>
      <c r="C26" t="s">
        <v>84</v>
      </c>
      <c r="D26">
        <v>2026</v>
      </c>
      <c r="F26" t="s">
        <v>91</v>
      </c>
      <c r="G26" t="s">
        <v>47</v>
      </c>
      <c r="H26" s="162">
        <v>46209</v>
      </c>
      <c r="I26" s="162">
        <v>46241</v>
      </c>
    </row>
    <row r="27" spans="1:9" x14ac:dyDescent="0.25">
      <c r="A27" t="s">
        <v>98</v>
      </c>
      <c r="B27" s="162">
        <v>46177</v>
      </c>
      <c r="C27" t="s">
        <v>85</v>
      </c>
      <c r="D27">
        <v>2026</v>
      </c>
      <c r="F27" t="s">
        <v>91</v>
      </c>
      <c r="G27" t="s">
        <v>48</v>
      </c>
      <c r="H27" s="162">
        <v>46293</v>
      </c>
      <c r="I27" s="162">
        <v>46304</v>
      </c>
    </row>
    <row r="28" spans="1:9" x14ac:dyDescent="0.25">
      <c r="A28" t="s">
        <v>98</v>
      </c>
      <c r="B28" s="162">
        <v>46249</v>
      </c>
      <c r="C28" t="s">
        <v>86</v>
      </c>
      <c r="D28">
        <v>2026</v>
      </c>
      <c r="F28" t="s">
        <v>91</v>
      </c>
      <c r="G28" t="s">
        <v>49</v>
      </c>
      <c r="H28" s="162">
        <v>46380</v>
      </c>
      <c r="I28" s="162">
        <v>46393</v>
      </c>
    </row>
    <row r="29" spans="1:9" x14ac:dyDescent="0.25">
      <c r="A29" t="s">
        <v>98</v>
      </c>
      <c r="B29" s="162">
        <v>46327</v>
      </c>
      <c r="C29" t="s">
        <v>87</v>
      </c>
      <c r="D29">
        <v>2026</v>
      </c>
      <c r="F29" t="s">
        <v>93</v>
      </c>
      <c r="G29" t="s">
        <v>49</v>
      </c>
      <c r="H29" s="162">
        <v>46375</v>
      </c>
      <c r="I29" s="162">
        <v>46391</v>
      </c>
    </row>
    <row r="30" spans="1:9" x14ac:dyDescent="0.25">
      <c r="A30" t="s">
        <v>98</v>
      </c>
      <c r="B30" s="162">
        <v>46382</v>
      </c>
      <c r="C30" t="s">
        <v>22</v>
      </c>
      <c r="D30">
        <v>2026</v>
      </c>
      <c r="F30" t="s">
        <v>93</v>
      </c>
      <c r="G30" t="s">
        <v>46</v>
      </c>
      <c r="H30" s="162">
        <v>46109</v>
      </c>
      <c r="I30" s="162">
        <v>46124</v>
      </c>
    </row>
    <row r="31" spans="1:9" x14ac:dyDescent="0.25">
      <c r="A31" t="s">
        <v>99</v>
      </c>
      <c r="B31" s="162">
        <v>46024</v>
      </c>
      <c r="C31" t="s">
        <v>84</v>
      </c>
      <c r="D31">
        <v>2026</v>
      </c>
      <c r="F31" t="s">
        <v>93</v>
      </c>
      <c r="G31" t="s">
        <v>47</v>
      </c>
      <c r="H31" s="162">
        <v>46200</v>
      </c>
      <c r="I31" s="162">
        <v>46243</v>
      </c>
    </row>
    <row r="32" spans="1:9" x14ac:dyDescent="0.25">
      <c r="A32" t="s">
        <v>99</v>
      </c>
      <c r="B32" s="162">
        <v>46177</v>
      </c>
      <c r="C32" t="s">
        <v>85</v>
      </c>
      <c r="D32">
        <v>2026</v>
      </c>
      <c r="F32" t="s">
        <v>93</v>
      </c>
      <c r="G32" t="s">
        <v>48</v>
      </c>
      <c r="H32" s="162">
        <v>46291</v>
      </c>
      <c r="I32" s="162">
        <v>46305</v>
      </c>
    </row>
    <row r="33" spans="1:9" x14ac:dyDescent="0.25">
      <c r="A33" t="s">
        <v>99</v>
      </c>
      <c r="B33" s="162">
        <v>46249</v>
      </c>
      <c r="C33" t="s">
        <v>86</v>
      </c>
      <c r="D33">
        <v>2026</v>
      </c>
      <c r="F33" t="s">
        <v>95</v>
      </c>
      <c r="G33" t="s">
        <v>49</v>
      </c>
      <c r="H33" s="162">
        <v>46015</v>
      </c>
      <c r="I33" s="162">
        <v>46028</v>
      </c>
    </row>
    <row r="34" spans="1:9" x14ac:dyDescent="0.25">
      <c r="A34" t="s">
        <v>99</v>
      </c>
      <c r="B34" s="162">
        <v>46327</v>
      </c>
      <c r="C34" t="s">
        <v>87</v>
      </c>
      <c r="D34">
        <v>2026</v>
      </c>
      <c r="F34" t="s">
        <v>95</v>
      </c>
      <c r="G34" t="s">
        <v>46</v>
      </c>
      <c r="H34" s="162">
        <v>46118</v>
      </c>
      <c r="I34" s="162">
        <v>46129</v>
      </c>
    </row>
    <row r="35" spans="1:9" x14ac:dyDescent="0.25">
      <c r="A35" t="s">
        <v>99</v>
      </c>
      <c r="B35" s="162">
        <v>46382</v>
      </c>
      <c r="C35" t="s">
        <v>22</v>
      </c>
      <c r="D35">
        <v>2026</v>
      </c>
      <c r="F35" t="s">
        <v>95</v>
      </c>
      <c r="G35" t="s">
        <v>47</v>
      </c>
      <c r="H35" s="162">
        <v>46209</v>
      </c>
      <c r="I35" s="162">
        <v>46241</v>
      </c>
    </row>
    <row r="36" spans="1:9" x14ac:dyDescent="0.25">
      <c r="A36" t="s">
        <v>100</v>
      </c>
      <c r="B36" s="162">
        <v>46382</v>
      </c>
      <c r="C36" t="s">
        <v>22</v>
      </c>
      <c r="D36">
        <v>2026</v>
      </c>
      <c r="F36" t="s">
        <v>95</v>
      </c>
      <c r="G36" t="s">
        <v>48</v>
      </c>
      <c r="H36" s="162">
        <v>46293</v>
      </c>
      <c r="I36" s="162">
        <v>46304</v>
      </c>
    </row>
    <row r="37" spans="1:9" x14ac:dyDescent="0.25">
      <c r="A37" t="s">
        <v>101</v>
      </c>
      <c r="B37" s="162">
        <v>46024</v>
      </c>
      <c r="C37" t="s">
        <v>84</v>
      </c>
      <c r="D37">
        <v>2026</v>
      </c>
      <c r="F37" t="s">
        <v>95</v>
      </c>
      <c r="G37" t="s">
        <v>49</v>
      </c>
      <c r="H37" s="162">
        <v>46380</v>
      </c>
      <c r="I37" s="162">
        <v>46393</v>
      </c>
    </row>
    <row r="38" spans="1:9" x14ac:dyDescent="0.25">
      <c r="A38" t="s">
        <v>101</v>
      </c>
      <c r="B38" s="162">
        <v>46143</v>
      </c>
      <c r="C38" t="s">
        <v>92</v>
      </c>
      <c r="D38">
        <v>2026</v>
      </c>
      <c r="F38" t="s">
        <v>96</v>
      </c>
      <c r="G38" t="s">
        <v>49</v>
      </c>
      <c r="H38" s="162">
        <v>46015</v>
      </c>
      <c r="I38" s="162">
        <v>46028</v>
      </c>
    </row>
    <row r="39" spans="1:9" x14ac:dyDescent="0.25">
      <c r="A39" t="s">
        <v>101</v>
      </c>
      <c r="B39" s="162">
        <v>46382</v>
      </c>
      <c r="C39" t="s">
        <v>22</v>
      </c>
      <c r="D39">
        <v>2026</v>
      </c>
      <c r="F39" t="s">
        <v>96</v>
      </c>
      <c r="G39" t="s">
        <v>108</v>
      </c>
      <c r="H39" s="162">
        <v>46062</v>
      </c>
      <c r="I39" s="162">
        <v>46073</v>
      </c>
    </row>
    <row r="40" spans="1:9" x14ac:dyDescent="0.25">
      <c r="A40" t="s">
        <v>102</v>
      </c>
      <c r="B40" s="162">
        <v>46143</v>
      </c>
      <c r="C40" t="s">
        <v>92</v>
      </c>
      <c r="D40">
        <v>2026</v>
      </c>
      <c r="F40" t="s">
        <v>96</v>
      </c>
      <c r="G40" t="s">
        <v>46</v>
      </c>
      <c r="H40" s="162">
        <v>46118</v>
      </c>
      <c r="I40" s="162">
        <v>46129</v>
      </c>
    </row>
    <row r="41" spans="1:9" x14ac:dyDescent="0.25">
      <c r="A41" t="s">
        <v>102</v>
      </c>
      <c r="B41" s="162">
        <v>46177</v>
      </c>
      <c r="C41" t="s">
        <v>85</v>
      </c>
      <c r="D41">
        <v>2026</v>
      </c>
      <c r="F41" t="s">
        <v>96</v>
      </c>
      <c r="G41" t="s">
        <v>47</v>
      </c>
      <c r="H41" s="162">
        <v>46209</v>
      </c>
      <c r="I41" s="162">
        <v>46248</v>
      </c>
    </row>
    <row r="42" spans="1:9" x14ac:dyDescent="0.25">
      <c r="A42" t="s">
        <v>102</v>
      </c>
      <c r="B42" s="162">
        <v>46249</v>
      </c>
      <c r="C42" t="s">
        <v>86</v>
      </c>
      <c r="D42">
        <v>2026</v>
      </c>
      <c r="F42" t="s">
        <v>96</v>
      </c>
      <c r="G42" t="s">
        <v>48</v>
      </c>
      <c r="H42" s="162">
        <v>46293</v>
      </c>
      <c r="I42" s="162">
        <v>46304</v>
      </c>
    </row>
    <row r="43" spans="1:9" x14ac:dyDescent="0.25">
      <c r="A43" t="s">
        <v>102</v>
      </c>
      <c r="B43" s="162">
        <v>46327</v>
      </c>
      <c r="C43" t="s">
        <v>87</v>
      </c>
      <c r="D43">
        <v>2026</v>
      </c>
      <c r="F43" t="s">
        <v>96</v>
      </c>
      <c r="G43" t="s">
        <v>49</v>
      </c>
      <c r="H43" s="162">
        <v>46380</v>
      </c>
      <c r="I43" s="162">
        <v>46393</v>
      </c>
    </row>
    <row r="44" spans="1:9" x14ac:dyDescent="0.25">
      <c r="A44" t="s">
        <v>102</v>
      </c>
      <c r="B44" s="162">
        <v>46382</v>
      </c>
      <c r="C44" t="s">
        <v>22</v>
      </c>
      <c r="D44">
        <v>2026</v>
      </c>
      <c r="F44" t="s">
        <v>97</v>
      </c>
      <c r="G44" t="s">
        <v>49</v>
      </c>
      <c r="H44" s="162">
        <v>46375</v>
      </c>
      <c r="I44" s="162">
        <v>46390</v>
      </c>
    </row>
    <row r="45" spans="1:9" x14ac:dyDescent="0.25">
      <c r="A45" t="s">
        <v>103</v>
      </c>
      <c r="B45" s="162">
        <v>46024</v>
      </c>
      <c r="C45" t="s">
        <v>84</v>
      </c>
      <c r="D45">
        <v>2026</v>
      </c>
      <c r="F45" t="s">
        <v>97</v>
      </c>
      <c r="G45" t="s">
        <v>109</v>
      </c>
      <c r="H45" s="162">
        <v>46060</v>
      </c>
      <c r="I45" s="162">
        <v>46075</v>
      </c>
    </row>
    <row r="46" spans="1:9" x14ac:dyDescent="0.25">
      <c r="A46" t="s">
        <v>103</v>
      </c>
      <c r="B46" s="162">
        <v>46177</v>
      </c>
      <c r="C46" t="s">
        <v>85</v>
      </c>
      <c r="D46">
        <v>2026</v>
      </c>
      <c r="F46" t="s">
        <v>97</v>
      </c>
      <c r="G46" t="s">
        <v>110</v>
      </c>
      <c r="H46" s="162">
        <v>46115</v>
      </c>
      <c r="I46" s="162">
        <v>46131</v>
      </c>
    </row>
    <row r="47" spans="1:9" x14ac:dyDescent="0.25">
      <c r="A47" t="s">
        <v>103</v>
      </c>
      <c r="B47" s="162">
        <v>46249</v>
      </c>
      <c r="C47" t="s">
        <v>86</v>
      </c>
      <c r="D47">
        <v>2026</v>
      </c>
      <c r="F47" t="s">
        <v>97</v>
      </c>
      <c r="G47" t="s">
        <v>47</v>
      </c>
      <c r="H47" s="162">
        <v>46207</v>
      </c>
      <c r="I47" s="162">
        <v>46250</v>
      </c>
    </row>
    <row r="48" spans="1:9" x14ac:dyDescent="0.25">
      <c r="A48" t="s">
        <v>103</v>
      </c>
      <c r="B48" s="162">
        <v>46327</v>
      </c>
      <c r="C48" t="s">
        <v>87</v>
      </c>
      <c r="D48">
        <v>2026</v>
      </c>
      <c r="F48" t="s">
        <v>97</v>
      </c>
      <c r="G48" t="s">
        <v>48</v>
      </c>
      <c r="H48" s="162">
        <v>46291</v>
      </c>
      <c r="I48" s="162">
        <v>46306</v>
      </c>
    </row>
    <row r="49" spans="1:9" x14ac:dyDescent="0.25">
      <c r="A49" t="s">
        <v>103</v>
      </c>
      <c r="B49" s="162">
        <v>46382</v>
      </c>
      <c r="C49" t="s">
        <v>22</v>
      </c>
      <c r="D49">
        <v>2026</v>
      </c>
      <c r="F49" t="s">
        <v>98</v>
      </c>
      <c r="G49" t="s">
        <v>49</v>
      </c>
      <c r="H49" s="162">
        <v>46015</v>
      </c>
      <c r="I49" s="162">
        <v>46028</v>
      </c>
    </row>
    <row r="50" spans="1:9" x14ac:dyDescent="0.25">
      <c r="A50" t="s">
        <v>104</v>
      </c>
      <c r="B50" s="162">
        <v>46143</v>
      </c>
      <c r="C50" t="s">
        <v>92</v>
      </c>
      <c r="D50">
        <v>2026</v>
      </c>
      <c r="F50" t="s">
        <v>98</v>
      </c>
      <c r="G50" t="s">
        <v>46</v>
      </c>
      <c r="H50" s="162">
        <v>46118</v>
      </c>
      <c r="I50" s="162">
        <v>46129</v>
      </c>
    </row>
    <row r="51" spans="1:9" x14ac:dyDescent="0.25">
      <c r="A51" t="s">
        <v>104</v>
      </c>
      <c r="B51" s="162">
        <v>46382</v>
      </c>
      <c r="C51" t="s">
        <v>22</v>
      </c>
      <c r="D51">
        <v>2026</v>
      </c>
      <c r="F51" t="s">
        <v>98</v>
      </c>
      <c r="G51" t="s">
        <v>47</v>
      </c>
      <c r="H51" s="162">
        <v>46209</v>
      </c>
      <c r="I51" s="162">
        <v>46241</v>
      </c>
    </row>
    <row r="52" spans="1:9" x14ac:dyDescent="0.25">
      <c r="A52" t="s">
        <v>105</v>
      </c>
      <c r="B52" s="162">
        <v>46024</v>
      </c>
      <c r="C52" t="s">
        <v>84</v>
      </c>
      <c r="D52">
        <v>2026</v>
      </c>
      <c r="F52" t="s">
        <v>98</v>
      </c>
      <c r="G52" t="s">
        <v>48</v>
      </c>
      <c r="H52" s="162">
        <v>46293</v>
      </c>
      <c r="I52" s="162">
        <v>46304</v>
      </c>
    </row>
    <row r="53" spans="1:9" x14ac:dyDescent="0.25">
      <c r="A53" t="s">
        <v>105</v>
      </c>
      <c r="B53" s="162">
        <v>46177</v>
      </c>
      <c r="C53" t="s">
        <v>85</v>
      </c>
      <c r="D53">
        <v>2026</v>
      </c>
      <c r="F53" t="s">
        <v>98</v>
      </c>
      <c r="G53" t="s">
        <v>49</v>
      </c>
      <c r="H53" s="162">
        <v>46380</v>
      </c>
      <c r="I53" s="162">
        <v>46393</v>
      </c>
    </row>
    <row r="54" spans="1:9" x14ac:dyDescent="0.25">
      <c r="A54" t="s">
        <v>105</v>
      </c>
      <c r="B54" s="162">
        <v>46249</v>
      </c>
      <c r="C54" t="s">
        <v>86</v>
      </c>
      <c r="D54">
        <v>2026</v>
      </c>
      <c r="F54" t="s">
        <v>99</v>
      </c>
      <c r="G54" t="s">
        <v>49</v>
      </c>
      <c r="H54" s="162">
        <v>46015</v>
      </c>
      <c r="I54" s="162">
        <v>46028</v>
      </c>
    </row>
    <row r="55" spans="1:9" x14ac:dyDescent="0.25">
      <c r="A55" t="s">
        <v>105</v>
      </c>
      <c r="B55" s="162">
        <v>46327</v>
      </c>
      <c r="C55" t="s">
        <v>87</v>
      </c>
      <c r="D55">
        <v>2026</v>
      </c>
      <c r="F55" t="s">
        <v>99</v>
      </c>
      <c r="G55" t="s">
        <v>46</v>
      </c>
      <c r="H55" s="162">
        <v>46118</v>
      </c>
      <c r="I55" s="162">
        <v>46129</v>
      </c>
    </row>
    <row r="56" spans="1:9" x14ac:dyDescent="0.25">
      <c r="A56" t="s">
        <v>105</v>
      </c>
      <c r="B56" s="162">
        <v>46382</v>
      </c>
      <c r="C56" t="s">
        <v>22</v>
      </c>
      <c r="D56">
        <v>2026</v>
      </c>
      <c r="F56" t="s">
        <v>99</v>
      </c>
      <c r="G56" t="s">
        <v>47</v>
      </c>
      <c r="H56" s="162">
        <v>46209</v>
      </c>
      <c r="I56" s="162">
        <v>46241</v>
      </c>
    </row>
    <row r="57" spans="1:9" x14ac:dyDescent="0.25">
      <c r="A57" t="s">
        <v>106</v>
      </c>
      <c r="B57" s="162">
        <v>46024</v>
      </c>
      <c r="C57" t="s">
        <v>84</v>
      </c>
      <c r="D57">
        <v>2026</v>
      </c>
      <c r="F57" t="s">
        <v>99</v>
      </c>
      <c r="G57" t="s">
        <v>48</v>
      </c>
      <c r="H57" s="162">
        <v>46293</v>
      </c>
      <c r="I57" s="162">
        <v>46304</v>
      </c>
    </row>
    <row r="58" spans="1:9" x14ac:dyDescent="0.25">
      <c r="A58" t="s">
        <v>106</v>
      </c>
      <c r="B58" s="162">
        <v>46177</v>
      </c>
      <c r="C58" t="s">
        <v>85</v>
      </c>
      <c r="D58">
        <v>2026</v>
      </c>
      <c r="F58" t="s">
        <v>99</v>
      </c>
      <c r="G58" t="s">
        <v>49</v>
      </c>
      <c r="H58" s="162">
        <v>46380</v>
      </c>
      <c r="I58" s="162">
        <v>46393</v>
      </c>
    </row>
    <row r="59" spans="1:9" x14ac:dyDescent="0.25">
      <c r="A59" t="s">
        <v>106</v>
      </c>
      <c r="B59" s="162">
        <v>46249</v>
      </c>
      <c r="C59" t="s">
        <v>86</v>
      </c>
      <c r="D59">
        <v>2026</v>
      </c>
      <c r="F59" t="s">
        <v>100</v>
      </c>
      <c r="G59" t="s">
        <v>79</v>
      </c>
      <c r="H59" s="162">
        <v>46011</v>
      </c>
      <c r="I59" s="162">
        <v>46026</v>
      </c>
    </row>
    <row r="60" spans="1:9" x14ac:dyDescent="0.25">
      <c r="A60" t="s">
        <v>106</v>
      </c>
      <c r="B60" s="162">
        <v>46327</v>
      </c>
      <c r="C60" t="s">
        <v>87</v>
      </c>
      <c r="D60">
        <v>2026</v>
      </c>
      <c r="F60" t="s">
        <v>100</v>
      </c>
      <c r="G60" t="s">
        <v>108</v>
      </c>
      <c r="H60" s="162">
        <v>46046</v>
      </c>
      <c r="I60" s="162">
        <v>46054</v>
      </c>
    </row>
    <row r="61" spans="1:9" x14ac:dyDescent="0.25">
      <c r="A61" t="s">
        <v>106</v>
      </c>
      <c r="B61" s="162">
        <v>46382</v>
      </c>
      <c r="C61" t="s">
        <v>22</v>
      </c>
      <c r="D61">
        <v>2026</v>
      </c>
      <c r="F61" t="s">
        <v>100</v>
      </c>
      <c r="G61" t="s">
        <v>46</v>
      </c>
      <c r="H61" s="162">
        <v>46116</v>
      </c>
      <c r="I61" s="162">
        <v>46131</v>
      </c>
    </row>
    <row r="62" spans="1:9" x14ac:dyDescent="0.25">
      <c r="A62" t="s">
        <v>107</v>
      </c>
      <c r="B62" s="162">
        <v>46024</v>
      </c>
      <c r="C62" t="s">
        <v>84</v>
      </c>
      <c r="D62">
        <v>2026</v>
      </c>
      <c r="F62" t="s">
        <v>100</v>
      </c>
      <c r="G62" t="s">
        <v>47</v>
      </c>
      <c r="H62" s="162">
        <v>46208</v>
      </c>
      <c r="I62" s="162">
        <v>46243</v>
      </c>
    </row>
    <row r="63" spans="1:9" x14ac:dyDescent="0.25">
      <c r="A63" t="s">
        <v>107</v>
      </c>
      <c r="B63" s="162">
        <v>46143</v>
      </c>
      <c r="C63" t="s">
        <v>92</v>
      </c>
      <c r="D63">
        <v>2026</v>
      </c>
      <c r="F63" t="s">
        <v>100</v>
      </c>
      <c r="G63" t="s">
        <v>48</v>
      </c>
      <c r="H63" s="162">
        <v>46292</v>
      </c>
      <c r="I63" s="162">
        <v>46313</v>
      </c>
    </row>
    <row r="64" spans="1:9" x14ac:dyDescent="0.25">
      <c r="A64" t="s">
        <v>107</v>
      </c>
      <c r="B64" s="162">
        <v>46382</v>
      </c>
      <c r="C64" t="s">
        <v>22</v>
      </c>
      <c r="D64">
        <v>2026</v>
      </c>
      <c r="F64" t="s">
        <v>100</v>
      </c>
      <c r="G64" t="s">
        <v>49</v>
      </c>
      <c r="H64" s="162">
        <v>46380</v>
      </c>
      <c r="I64" s="162">
        <v>46393</v>
      </c>
    </row>
    <row r="65" spans="6:9" x14ac:dyDescent="0.25">
      <c r="F65" t="s">
        <v>101</v>
      </c>
      <c r="G65" t="s">
        <v>49</v>
      </c>
      <c r="H65" s="162">
        <v>46015</v>
      </c>
      <c r="I65" s="162">
        <v>46028</v>
      </c>
    </row>
    <row r="66" spans="6:9" x14ac:dyDescent="0.25">
      <c r="F66" t="s">
        <v>101</v>
      </c>
      <c r="G66" t="s">
        <v>46</v>
      </c>
      <c r="H66" s="162">
        <v>46118</v>
      </c>
      <c r="I66" s="162">
        <v>46129</v>
      </c>
    </row>
    <row r="67" spans="6:9" x14ac:dyDescent="0.25">
      <c r="F67" t="s">
        <v>101</v>
      </c>
      <c r="G67" t="s">
        <v>47</v>
      </c>
      <c r="H67" s="162">
        <v>46209</v>
      </c>
      <c r="I67" s="162">
        <v>46241</v>
      </c>
    </row>
    <row r="68" spans="6:9" x14ac:dyDescent="0.25">
      <c r="F68" t="s">
        <v>101</v>
      </c>
      <c r="G68" t="s">
        <v>48</v>
      </c>
      <c r="H68" s="162">
        <v>46293</v>
      </c>
      <c r="I68" s="162">
        <v>46304</v>
      </c>
    </row>
    <row r="69" spans="6:9" x14ac:dyDescent="0.25">
      <c r="F69" t="s">
        <v>101</v>
      </c>
      <c r="G69" t="s">
        <v>49</v>
      </c>
      <c r="H69" s="162">
        <v>46380</v>
      </c>
      <c r="I69" s="162">
        <v>46393</v>
      </c>
    </row>
    <row r="70" spans="6:9" x14ac:dyDescent="0.25">
      <c r="F70" t="s">
        <v>102</v>
      </c>
      <c r="G70" t="s">
        <v>49</v>
      </c>
      <c r="H70" s="162">
        <v>46015</v>
      </c>
      <c r="I70" s="162">
        <v>46028</v>
      </c>
    </row>
    <row r="71" spans="6:9" x14ac:dyDescent="0.25">
      <c r="F71" t="s">
        <v>102</v>
      </c>
      <c r="G71" t="s">
        <v>46</v>
      </c>
      <c r="H71" s="162">
        <v>46118</v>
      </c>
      <c r="I71" s="162">
        <v>46129</v>
      </c>
    </row>
    <row r="72" spans="6:9" x14ac:dyDescent="0.25">
      <c r="F72" t="s">
        <v>102</v>
      </c>
      <c r="G72" t="s">
        <v>47</v>
      </c>
      <c r="H72" s="162">
        <v>46209</v>
      </c>
      <c r="I72" s="162">
        <v>46241</v>
      </c>
    </row>
    <row r="73" spans="6:9" x14ac:dyDescent="0.25">
      <c r="F73" t="s">
        <v>102</v>
      </c>
      <c r="G73" t="s">
        <v>48</v>
      </c>
      <c r="H73" s="162">
        <v>46293</v>
      </c>
      <c r="I73" s="162">
        <v>46304</v>
      </c>
    </row>
    <row r="74" spans="6:9" x14ac:dyDescent="0.25">
      <c r="F74" t="s">
        <v>102</v>
      </c>
      <c r="G74" t="s">
        <v>49</v>
      </c>
      <c r="H74" s="162">
        <v>46380</v>
      </c>
      <c r="I74" s="162">
        <v>46393</v>
      </c>
    </row>
    <row r="75" spans="6:9" x14ac:dyDescent="0.25">
      <c r="F75" t="s">
        <v>103</v>
      </c>
      <c r="G75" t="s">
        <v>49</v>
      </c>
      <c r="H75" s="162">
        <v>46015</v>
      </c>
      <c r="I75" s="162">
        <v>46028</v>
      </c>
    </row>
    <row r="76" spans="6:9" x14ac:dyDescent="0.25">
      <c r="F76" t="s">
        <v>103</v>
      </c>
      <c r="G76" t="s">
        <v>46</v>
      </c>
      <c r="H76" s="162">
        <v>46118</v>
      </c>
      <c r="I76" s="162">
        <v>46129</v>
      </c>
    </row>
    <row r="77" spans="6:9" x14ac:dyDescent="0.25">
      <c r="F77" t="s">
        <v>103</v>
      </c>
      <c r="G77" t="s">
        <v>47</v>
      </c>
      <c r="H77" s="162">
        <v>46209</v>
      </c>
      <c r="I77" s="162">
        <v>46241</v>
      </c>
    </row>
    <row r="78" spans="6:9" x14ac:dyDescent="0.25">
      <c r="F78" t="s">
        <v>103</v>
      </c>
      <c r="G78" t="s">
        <v>48</v>
      </c>
      <c r="H78" s="162">
        <v>46293</v>
      </c>
      <c r="I78" s="162">
        <v>46304</v>
      </c>
    </row>
    <row r="79" spans="6:9" x14ac:dyDescent="0.25">
      <c r="F79" t="s">
        <v>103</v>
      </c>
      <c r="G79" t="s">
        <v>49</v>
      </c>
      <c r="H79" s="162">
        <v>46380</v>
      </c>
      <c r="I79" s="162">
        <v>46393</v>
      </c>
    </row>
    <row r="80" spans="6:9" x14ac:dyDescent="0.25">
      <c r="F80" t="s">
        <v>104</v>
      </c>
      <c r="G80" t="s">
        <v>49</v>
      </c>
      <c r="H80" s="162">
        <v>46015</v>
      </c>
      <c r="I80" s="162">
        <v>46028</v>
      </c>
    </row>
    <row r="81" spans="6:9" x14ac:dyDescent="0.25">
      <c r="F81" t="s">
        <v>104</v>
      </c>
      <c r="G81" t="s">
        <v>46</v>
      </c>
      <c r="H81" s="162">
        <v>46118</v>
      </c>
      <c r="I81" s="162">
        <v>46129</v>
      </c>
    </row>
    <row r="82" spans="6:9" x14ac:dyDescent="0.25">
      <c r="F82" t="s">
        <v>104</v>
      </c>
      <c r="G82" t="s">
        <v>47</v>
      </c>
      <c r="H82" s="162">
        <v>46209</v>
      </c>
      <c r="I82" s="162">
        <v>46241</v>
      </c>
    </row>
    <row r="83" spans="6:9" x14ac:dyDescent="0.25">
      <c r="F83" t="s">
        <v>104</v>
      </c>
      <c r="G83" t="s">
        <v>48</v>
      </c>
      <c r="H83" s="162">
        <v>46293</v>
      </c>
      <c r="I83" s="162">
        <v>46304</v>
      </c>
    </row>
    <row r="84" spans="6:9" x14ac:dyDescent="0.25">
      <c r="F84" t="s">
        <v>104</v>
      </c>
      <c r="G84" t="s">
        <v>49</v>
      </c>
      <c r="H84" s="162">
        <v>46380</v>
      </c>
      <c r="I84" s="162">
        <v>46393</v>
      </c>
    </row>
    <row r="85" spans="6:9" x14ac:dyDescent="0.25">
      <c r="F85" t="s">
        <v>105</v>
      </c>
      <c r="G85" t="s">
        <v>49</v>
      </c>
      <c r="H85" s="162">
        <v>46015</v>
      </c>
      <c r="I85" s="162">
        <v>46028</v>
      </c>
    </row>
    <row r="86" spans="6:9" x14ac:dyDescent="0.25">
      <c r="F86" t="s">
        <v>105</v>
      </c>
      <c r="G86" t="s">
        <v>46</v>
      </c>
      <c r="H86" s="162">
        <v>46118</v>
      </c>
      <c r="I86" s="162">
        <v>46129</v>
      </c>
    </row>
    <row r="87" spans="6:9" x14ac:dyDescent="0.25">
      <c r="F87" t="s">
        <v>105</v>
      </c>
      <c r="G87" t="s">
        <v>47</v>
      </c>
      <c r="H87" s="162">
        <v>46209</v>
      </c>
      <c r="I87" s="162">
        <v>46241</v>
      </c>
    </row>
    <row r="88" spans="6:9" x14ac:dyDescent="0.25">
      <c r="F88" t="s">
        <v>105</v>
      </c>
      <c r="G88" t="s">
        <v>48</v>
      </c>
      <c r="H88" s="162">
        <v>46293</v>
      </c>
      <c r="I88" s="162">
        <v>46304</v>
      </c>
    </row>
    <row r="89" spans="6:9" x14ac:dyDescent="0.25">
      <c r="F89" t="s">
        <v>105</v>
      </c>
      <c r="G89" t="s">
        <v>49</v>
      </c>
      <c r="H89" s="162">
        <v>46380</v>
      </c>
      <c r="I89" s="162">
        <v>46393</v>
      </c>
    </row>
    <row r="90" spans="6:9" x14ac:dyDescent="0.25">
      <c r="F90" t="s">
        <v>106</v>
      </c>
      <c r="G90" t="s">
        <v>79</v>
      </c>
      <c r="H90" s="162">
        <v>46011</v>
      </c>
      <c r="I90" s="162">
        <v>46026</v>
      </c>
    </row>
    <row r="91" spans="6:9" x14ac:dyDescent="0.25">
      <c r="F91" t="s">
        <v>106</v>
      </c>
      <c r="G91" t="s">
        <v>46</v>
      </c>
      <c r="H91" s="162">
        <v>46123</v>
      </c>
      <c r="I91" s="162">
        <v>46138</v>
      </c>
    </row>
    <row r="92" spans="6:9" x14ac:dyDescent="0.25">
      <c r="F92" t="s">
        <v>106</v>
      </c>
      <c r="G92" t="s">
        <v>47</v>
      </c>
      <c r="H92" s="162">
        <v>46207</v>
      </c>
      <c r="I92" s="162">
        <v>46250</v>
      </c>
    </row>
    <row r="93" spans="6:9" x14ac:dyDescent="0.25">
      <c r="F93" t="s">
        <v>106</v>
      </c>
      <c r="G93" t="s">
        <v>49</v>
      </c>
      <c r="H93" s="162">
        <v>46380</v>
      </c>
      <c r="I93" s="162">
        <v>46393</v>
      </c>
    </row>
    <row r="94" spans="6:9" x14ac:dyDescent="0.25">
      <c r="F94" t="s">
        <v>107</v>
      </c>
      <c r="G94" t="s">
        <v>79</v>
      </c>
      <c r="H94" s="162">
        <v>46011</v>
      </c>
      <c r="I94" s="162">
        <v>46026</v>
      </c>
    </row>
    <row r="95" spans="6:9" x14ac:dyDescent="0.25">
      <c r="F95" t="s">
        <v>107</v>
      </c>
      <c r="G95" t="s">
        <v>108</v>
      </c>
      <c r="H95" s="162">
        <v>46062</v>
      </c>
      <c r="I95" s="162">
        <v>46073</v>
      </c>
    </row>
    <row r="96" spans="6:9" x14ac:dyDescent="0.25">
      <c r="F96" t="s">
        <v>107</v>
      </c>
      <c r="G96" t="s">
        <v>46</v>
      </c>
      <c r="H96" s="162">
        <v>46130</v>
      </c>
      <c r="I96" s="162">
        <v>46145</v>
      </c>
    </row>
    <row r="97" spans="6:9" x14ac:dyDescent="0.25">
      <c r="F97" t="s">
        <v>107</v>
      </c>
      <c r="G97" t="s">
        <v>47</v>
      </c>
      <c r="H97" s="162">
        <v>46214</v>
      </c>
      <c r="I97" s="162">
        <v>46257</v>
      </c>
    </row>
    <row r="98" spans="6:9" x14ac:dyDescent="0.25">
      <c r="F98" t="s">
        <v>107</v>
      </c>
      <c r="G98" t="s">
        <v>48</v>
      </c>
      <c r="H98" s="162">
        <v>46299</v>
      </c>
      <c r="I98" s="162">
        <v>46313</v>
      </c>
    </row>
    <row r="99" spans="6:9" x14ac:dyDescent="0.25">
      <c r="F99" t="s">
        <v>107</v>
      </c>
      <c r="G99" t="s">
        <v>49</v>
      </c>
      <c r="H99" s="162">
        <v>46380</v>
      </c>
      <c r="I99" s="162">
        <v>46393</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tabColor rgb="FFC00926"/>
    <pageSetUpPr fitToPage="1"/>
  </sheetPr>
  <dimension ref="A1:AL51"/>
  <sheetViews>
    <sheetView showGridLines="0" zoomScale="118" zoomScaleNormal="118" zoomScaleSheetLayoutView="100" workbookViewId="0">
      <selection activeCell="P17" sqref="P17"/>
    </sheetView>
  </sheetViews>
  <sheetFormatPr baseColWidth="10" defaultColWidth="11.42578125" defaultRowHeight="12.75" x14ac:dyDescent="0.2"/>
  <cols>
    <col min="1" max="1" width="9.140625" style="1" customWidth="1"/>
    <col min="2" max="32" width="4" style="29" customWidth="1"/>
    <col min="33" max="33" width="6" style="5" customWidth="1"/>
    <col min="34" max="34" width="6.7109375" style="5" bestFit="1" customWidth="1"/>
    <col min="35" max="35" width="9" style="6" customWidth="1"/>
    <col min="36" max="36" width="10.28515625" style="11" customWidth="1"/>
    <col min="37" max="37" width="10" style="1" customWidth="1"/>
    <col min="38" max="43" width="11.42578125" style="1" customWidth="1"/>
    <col min="44" max="16384" width="11.42578125" style="1"/>
  </cols>
  <sheetData>
    <row r="1" spans="1:38" ht="24" customHeight="1" thickBot="1" x14ac:dyDescent="0.35">
      <c r="A1" s="4" t="s">
        <v>42</v>
      </c>
      <c r="B1" s="28"/>
      <c r="C1" s="28"/>
      <c r="E1" s="30"/>
      <c r="F1" s="28"/>
      <c r="G1" s="28"/>
      <c r="H1" s="28"/>
      <c r="I1" s="28"/>
      <c r="J1" s="28"/>
      <c r="K1" s="28"/>
      <c r="L1" s="28"/>
      <c r="M1" s="28"/>
      <c r="N1" s="28"/>
      <c r="O1" s="28"/>
      <c r="P1" s="28"/>
      <c r="Q1" s="28"/>
      <c r="R1" s="28"/>
      <c r="S1" s="28"/>
      <c r="V1" s="28"/>
      <c r="W1" s="28"/>
      <c r="X1" s="28"/>
      <c r="Y1" s="28"/>
      <c r="Z1" s="28"/>
      <c r="AA1" s="28"/>
      <c r="AB1" s="28"/>
      <c r="AC1" s="28"/>
      <c r="AD1" s="28"/>
      <c r="AE1" s="28"/>
      <c r="AF1" s="28"/>
      <c r="AG1" s="4"/>
      <c r="AH1" s="4"/>
      <c r="AI1" s="4"/>
      <c r="AJ1" s="4"/>
    </row>
    <row r="2" spans="1:38" ht="24" customHeight="1" thickTop="1" thickBot="1" x14ac:dyDescent="0.25">
      <c r="A2" s="20">
        <f>Erfassung!A5</f>
        <v>2026</v>
      </c>
      <c r="B2" s="41">
        <v>1</v>
      </c>
      <c r="C2" s="41">
        <v>2</v>
      </c>
      <c r="D2" s="41">
        <v>3</v>
      </c>
      <c r="E2" s="41">
        <v>4</v>
      </c>
      <c r="F2" s="41">
        <v>5</v>
      </c>
      <c r="G2" s="41">
        <v>6</v>
      </c>
      <c r="H2" s="41">
        <v>7</v>
      </c>
      <c r="I2" s="41">
        <v>8</v>
      </c>
      <c r="J2" s="41">
        <v>9</v>
      </c>
      <c r="K2" s="41">
        <v>10</v>
      </c>
      <c r="L2" s="41">
        <v>11</v>
      </c>
      <c r="M2" s="41">
        <v>12</v>
      </c>
      <c r="N2" s="41">
        <v>13</v>
      </c>
      <c r="O2" s="41">
        <v>14</v>
      </c>
      <c r="P2" s="41">
        <v>15</v>
      </c>
      <c r="Q2" s="41">
        <v>16</v>
      </c>
      <c r="R2" s="41">
        <v>17</v>
      </c>
      <c r="S2" s="41">
        <v>18</v>
      </c>
      <c r="T2" s="41">
        <v>19</v>
      </c>
      <c r="U2" s="41">
        <v>20</v>
      </c>
      <c r="V2" s="41">
        <v>21</v>
      </c>
      <c r="W2" s="41">
        <v>22</v>
      </c>
      <c r="X2" s="41">
        <v>23</v>
      </c>
      <c r="Y2" s="41">
        <v>24</v>
      </c>
      <c r="Z2" s="41">
        <v>25</v>
      </c>
      <c r="AA2" s="41">
        <v>26</v>
      </c>
      <c r="AB2" s="41">
        <v>27</v>
      </c>
      <c r="AC2" s="41">
        <v>28</v>
      </c>
      <c r="AD2" s="41">
        <v>29</v>
      </c>
      <c r="AE2" s="41">
        <v>30</v>
      </c>
      <c r="AF2" s="42">
        <v>31</v>
      </c>
      <c r="AG2" s="15" t="s">
        <v>23</v>
      </c>
      <c r="AH2" s="15" t="s">
        <v>24</v>
      </c>
      <c r="AI2" s="16" t="s">
        <v>25</v>
      </c>
      <c r="AJ2" s="249" t="s">
        <v>41</v>
      </c>
      <c r="AK2" s="250"/>
    </row>
    <row r="3" spans="1:38" ht="15.75" hidden="1" thickBot="1" x14ac:dyDescent="0.25">
      <c r="A3" s="17"/>
      <c r="B3" s="52">
        <f>DATE(A2,1,1)</f>
        <v>46023</v>
      </c>
      <c r="C3" s="53">
        <f>B3+1</f>
        <v>46024</v>
      </c>
      <c r="D3" s="53">
        <f t="shared" ref="D3:AF3" si="0">C3+1</f>
        <v>46025</v>
      </c>
      <c r="E3" s="53">
        <f t="shared" si="0"/>
        <v>46026</v>
      </c>
      <c r="F3" s="53">
        <f t="shared" si="0"/>
        <v>46027</v>
      </c>
      <c r="G3" s="53">
        <f t="shared" si="0"/>
        <v>46028</v>
      </c>
      <c r="H3" s="53">
        <f t="shared" si="0"/>
        <v>46029</v>
      </c>
      <c r="I3" s="53">
        <f t="shared" si="0"/>
        <v>46030</v>
      </c>
      <c r="J3" s="53">
        <f t="shared" si="0"/>
        <v>46031</v>
      </c>
      <c r="K3" s="53">
        <f t="shared" si="0"/>
        <v>46032</v>
      </c>
      <c r="L3" s="53">
        <f t="shared" si="0"/>
        <v>46033</v>
      </c>
      <c r="M3" s="53">
        <f t="shared" si="0"/>
        <v>46034</v>
      </c>
      <c r="N3" s="53">
        <f t="shared" si="0"/>
        <v>46035</v>
      </c>
      <c r="O3" s="53">
        <f t="shared" si="0"/>
        <v>46036</v>
      </c>
      <c r="P3" s="53">
        <f t="shared" si="0"/>
        <v>46037</v>
      </c>
      <c r="Q3" s="53">
        <f t="shared" si="0"/>
        <v>46038</v>
      </c>
      <c r="R3" s="53">
        <f t="shared" si="0"/>
        <v>46039</v>
      </c>
      <c r="S3" s="53">
        <f t="shared" si="0"/>
        <v>46040</v>
      </c>
      <c r="T3" s="53">
        <f t="shared" si="0"/>
        <v>46041</v>
      </c>
      <c r="U3" s="53">
        <f t="shared" si="0"/>
        <v>46042</v>
      </c>
      <c r="V3" s="53">
        <f t="shared" si="0"/>
        <v>46043</v>
      </c>
      <c r="W3" s="53">
        <f t="shared" si="0"/>
        <v>46044</v>
      </c>
      <c r="X3" s="53">
        <f t="shared" si="0"/>
        <v>46045</v>
      </c>
      <c r="Y3" s="53">
        <f t="shared" si="0"/>
        <v>46046</v>
      </c>
      <c r="Z3" s="53">
        <f t="shared" si="0"/>
        <v>46047</v>
      </c>
      <c r="AA3" s="53">
        <f t="shared" si="0"/>
        <v>46048</v>
      </c>
      <c r="AB3" s="53">
        <f t="shared" si="0"/>
        <v>46049</v>
      </c>
      <c r="AC3" s="53">
        <f t="shared" si="0"/>
        <v>46050</v>
      </c>
      <c r="AD3" s="53">
        <f t="shared" si="0"/>
        <v>46051</v>
      </c>
      <c r="AE3" s="53">
        <f t="shared" si="0"/>
        <v>46052</v>
      </c>
      <c r="AF3" s="54">
        <f t="shared" si="0"/>
        <v>46053</v>
      </c>
      <c r="AG3" s="21"/>
      <c r="AH3" s="21"/>
      <c r="AI3" s="22"/>
      <c r="AJ3" s="59"/>
      <c r="AK3" s="60"/>
    </row>
    <row r="4" spans="1:38" ht="12" customHeight="1" x14ac:dyDescent="0.2">
      <c r="A4" s="251" t="s">
        <v>32</v>
      </c>
      <c r="B4" s="97" t="str">
        <f>IF(ISNA(VLOOKUP(B3,'Feiertage und Ferien'!$A:$E,3,FALSE)),IF(OR(WEEKDAY(B3)=1,WEEKDAY(B3)=7),"",Erfassung!$B$5*SUM(Erfassung!$G$5:$G$5)/5),"F")</f>
        <v>F</v>
      </c>
      <c r="C4" s="98" t="str">
        <f>IF(ISNA(VLOOKUP(C3,'Feiertage und Ferien'!$A:$E,3,FALSE)),IF(OR(WEEKDAY(C3)=1,WEEKDAY(C3)=7),"",Erfassung!$B$5*SUM(Erfassung!$G$5:$G$5)/5),"F")</f>
        <v>F</v>
      </c>
      <c r="D4" s="98" t="str">
        <f>IF(ISNA(VLOOKUP(D3,'Feiertage und Ferien'!$A:$E,3,FALSE)),IF(OR(WEEKDAY(D3)=1,WEEKDAY(D3)=7),"",Erfassung!$B$5*SUM(Erfassung!$G$5:$G$5)/5),"F")</f>
        <v/>
      </c>
      <c r="E4" s="98" t="str">
        <f>IF(ISNA(VLOOKUP(E3,'Feiertage und Ferien'!$A:$E,3,FALSE)),IF(OR(WEEKDAY(E3)=1,WEEKDAY(E3)=7),"",Erfassung!$B$5*SUM(Erfassung!$G$5:$G$5)/5),"F")</f>
        <v/>
      </c>
      <c r="F4" s="98">
        <f>IF(ISNA(VLOOKUP(F3,'Feiertage und Ferien'!$A:$E,3,FALSE)),IF(OR(WEEKDAY(F3)=1,WEEKDAY(F3)=7),"",Erfassung!$B$5*SUM(Erfassung!$G$5:$G$5)/5),"F")</f>
        <v>4.2</v>
      </c>
      <c r="G4" s="98">
        <f>IF(ISNA(VLOOKUP(G3,'Feiertage und Ferien'!$A:$E,3,FALSE)),IF(OR(WEEKDAY(G3)=1,WEEKDAY(G3)=7),"",Erfassung!$B$5*SUM(Erfassung!$G$5:$G$5)/5),"F")</f>
        <v>4.2</v>
      </c>
      <c r="H4" s="98">
        <f>IF(ISNA(VLOOKUP(H3,'Feiertage und Ferien'!$A:$E,3,FALSE)),IF(OR(WEEKDAY(H3)=1,WEEKDAY(H3)=7),"",Erfassung!$B$5*SUM(Erfassung!$G$5:$G$5)/5),"F")</f>
        <v>4.2</v>
      </c>
      <c r="I4" s="98">
        <f>IF(ISNA(VLOOKUP(I3,'Feiertage und Ferien'!$A:$E,3,FALSE)),IF(OR(WEEKDAY(I3)=1,WEEKDAY(I3)=7),"",Erfassung!$B$5*SUM(Erfassung!$G$5:$G$5)/5),"F")</f>
        <v>4.2</v>
      </c>
      <c r="J4" s="98">
        <f>IF(ISNA(VLOOKUP(J3,'Feiertage und Ferien'!$A:$E,3,FALSE)),IF(OR(WEEKDAY(J3)=1,WEEKDAY(J3)=7),"",Erfassung!$B$5*SUM(Erfassung!$G$5:$G$5)/5),"F")</f>
        <v>4.2</v>
      </c>
      <c r="K4" s="98" t="str">
        <f>IF(ISNA(VLOOKUP(K3,'Feiertage und Ferien'!$A:$E,3,FALSE)),IF(OR(WEEKDAY(K3)=1,WEEKDAY(K3)=7),"",Erfassung!$B$5*SUM(Erfassung!$G$5:$G$5)/5),"F")</f>
        <v/>
      </c>
      <c r="L4" s="98" t="str">
        <f>IF(ISNA(VLOOKUP(L3,'Feiertage und Ferien'!$A:$E,3,FALSE)),IF(OR(WEEKDAY(L3)=1,WEEKDAY(L3)=7),"",Erfassung!$B$5*SUM(Erfassung!$G$5:$G$5)/5),"F")</f>
        <v/>
      </c>
      <c r="M4" s="98">
        <f>IF(ISNA(VLOOKUP(M3,'Feiertage und Ferien'!$A:$E,3,FALSE)),IF(OR(WEEKDAY(M3)=1,WEEKDAY(M3)=7),"",Erfassung!$B$5*SUM(Erfassung!$G$5:$G$5)/5),"F")</f>
        <v>4.2</v>
      </c>
      <c r="N4" s="98">
        <f>IF(ISNA(VLOOKUP(N3,'Feiertage und Ferien'!$A:$E,3,FALSE)),IF(OR(WEEKDAY(N3)=1,WEEKDAY(N3)=7),"",Erfassung!$B$5*SUM(Erfassung!$G$5:$G$5)/5),"F")</f>
        <v>4.2</v>
      </c>
      <c r="O4" s="98">
        <f>IF(ISNA(VLOOKUP(O3,'Feiertage und Ferien'!$A:$E,3,FALSE)),IF(OR(WEEKDAY(O3)=1,WEEKDAY(O3)=7),"",Erfassung!$B$5*SUM(Erfassung!$G$5:$G$5)/5),"F")</f>
        <v>4.2</v>
      </c>
      <c r="P4" s="98">
        <f>IF(ISNA(VLOOKUP(P3,'Feiertage und Ferien'!$A:$E,3,FALSE)),IF(OR(WEEKDAY(P3)=1,WEEKDAY(P3)=7),"",Erfassung!$B$5*SUM(Erfassung!$G$5:$G$5)/5),"F")</f>
        <v>4.2</v>
      </c>
      <c r="Q4" s="98">
        <f>IF(ISNA(VLOOKUP(Q3,'Feiertage und Ferien'!$A:$E,3,FALSE)),IF(OR(WEEKDAY(Q3)=1,WEEKDAY(Q3)=7),"",Erfassung!$B$5*SUM(Erfassung!$G$5:$G$5)/5),"F")</f>
        <v>4.2</v>
      </c>
      <c r="R4" s="98" t="str">
        <f>IF(ISNA(VLOOKUP(R3,'Feiertage und Ferien'!$A:$E,3,FALSE)),IF(OR(WEEKDAY(R3)=1,WEEKDAY(R3)=7),"",Erfassung!$B$5*SUM(Erfassung!$G$5:$G$5)/5),"F")</f>
        <v/>
      </c>
      <c r="S4" s="98" t="str">
        <f>IF(ISNA(VLOOKUP(S3,'Feiertage und Ferien'!$A:$E,3,FALSE)),IF(OR(WEEKDAY(S3)=1,WEEKDAY(S3)=7),"",Erfassung!$B$5*SUM(Erfassung!$G$5:$G$5)/5),"F")</f>
        <v/>
      </c>
      <c r="T4" s="98">
        <f>IF(ISNA(VLOOKUP(T3,'Feiertage und Ferien'!$A:$E,3,FALSE)),IF(OR(WEEKDAY(T3)=1,WEEKDAY(T3)=7),"",Erfassung!$B$5*SUM(Erfassung!$G$5:$G$5)/5),"F")</f>
        <v>4.2</v>
      </c>
      <c r="U4" s="98">
        <f>IF(ISNA(VLOOKUP(U3,'Feiertage und Ferien'!$A:$E,3,FALSE)),IF(OR(WEEKDAY(U3)=1,WEEKDAY(U3)=7),"",Erfassung!$B$5*SUM(Erfassung!$G$5:$G$5)/5),"F")</f>
        <v>4.2</v>
      </c>
      <c r="V4" s="98">
        <f>IF(ISNA(VLOOKUP(V3,'Feiertage und Ferien'!$A:$E,3,FALSE)),IF(OR(WEEKDAY(V3)=1,WEEKDAY(V3)=7),"",Erfassung!$B$5*SUM(Erfassung!$G$5:$G$5)/5),"F")</f>
        <v>4.2</v>
      </c>
      <c r="W4" s="98">
        <f>IF(ISNA(VLOOKUP(W3,'Feiertage und Ferien'!$A:$E,3,FALSE)),IF(OR(WEEKDAY(W3)=1,WEEKDAY(W3)=7),"",Erfassung!$B$5*SUM(Erfassung!$G$5:$G$5)/5),"F")</f>
        <v>4.2</v>
      </c>
      <c r="X4" s="98">
        <f>IF(ISNA(VLOOKUP(X3,'Feiertage und Ferien'!$A:$E,3,FALSE)),IF(OR(WEEKDAY(X3)=1,WEEKDAY(X3)=7),"",Erfassung!$B$5*SUM(Erfassung!$G$5:$G$5)/5),"F")</f>
        <v>4.2</v>
      </c>
      <c r="Y4" s="98" t="str">
        <f>IF(ISNA(VLOOKUP(Y3,'Feiertage und Ferien'!$A:$E,3,FALSE)),IF(OR(WEEKDAY(Y3)=1,WEEKDAY(Y3)=7),"",Erfassung!$B$5*SUM(Erfassung!$G$5:$G$5)/5),"F")</f>
        <v/>
      </c>
      <c r="Z4" s="98" t="str">
        <f>IF(ISNA(VLOOKUP(Z3,'Feiertage und Ferien'!$A:$E,3,FALSE)),IF(OR(WEEKDAY(Z3)=1,WEEKDAY(Z3)=7),"",Erfassung!$B$5*SUM(Erfassung!$G$5:$G$5)/5),"F")</f>
        <v/>
      </c>
      <c r="AA4" s="98">
        <f>IF(ISNA(VLOOKUP(AA3,'Feiertage und Ferien'!$A:$E,3,FALSE)),IF(OR(WEEKDAY(AA3)=1,WEEKDAY(AA3)=7),"",Erfassung!$B$5*SUM(Erfassung!$G$5:$G$5)/5),"F")</f>
        <v>4.2</v>
      </c>
      <c r="AB4" s="98">
        <f>IF(ISNA(VLOOKUP(AB3,'Feiertage und Ferien'!$A:$E,3,FALSE)),IF(OR(WEEKDAY(AB3)=1,WEEKDAY(AB3)=7),"",Erfassung!$B$5*SUM(Erfassung!$G$5:$G$5)/5),"F")</f>
        <v>4.2</v>
      </c>
      <c r="AC4" s="98">
        <f>IF(ISNA(VLOOKUP(AC3,'Feiertage und Ferien'!$A:$E,3,FALSE)),IF(OR(WEEKDAY(AC3)=1,WEEKDAY(AC3)=7),"",Erfassung!$B$5*SUM(Erfassung!$G$5:$G$5)/5),"F")</f>
        <v>4.2</v>
      </c>
      <c r="AD4" s="98">
        <f>IF(ISNA(VLOOKUP(AD3,'Feiertage und Ferien'!$A:$E,3,FALSE)),IF(OR(WEEKDAY(AD3)=1,WEEKDAY(AD3)=7),"",Erfassung!$B$5*SUM(Erfassung!$G$5:$G$5)/5),"F")</f>
        <v>4.2</v>
      </c>
      <c r="AE4" s="98">
        <f>IF(ISNA(VLOOKUP(AE3,'Feiertage und Ferien'!$A:$E,3,FALSE)),IF(OR(WEEKDAY(AE3)=1,WEEKDAY(AE3)=7),"",Erfassung!$B$5*SUM(Erfassung!$G$5:$G$5)/5),"F")</f>
        <v>4.2</v>
      </c>
      <c r="AF4" s="99" t="str">
        <f>IF(ISNA(VLOOKUP(AF3,'Feiertage und Ferien'!$A:$E,3,FALSE)),IF(OR(WEEKDAY(AF3)=1,WEEKDAY(AF3)=7),"",Erfassung!$B$5*SUM(Erfassung!$G$5:$G$5)/5),"F")</f>
        <v/>
      </c>
      <c r="AG4" s="1"/>
      <c r="AH4" s="1"/>
      <c r="AI4" s="109">
        <f>Erfassung!G5+20%</f>
        <v>0.7</v>
      </c>
      <c r="AJ4" s="120" t="s">
        <v>32</v>
      </c>
      <c r="AK4" s="181">
        <f>(Arbeitszeiten!AJ5-AH5)/Erfassung!G5*'% Änderung unter Jahr'!B8</f>
        <v>0</v>
      </c>
      <c r="AL4" s="110"/>
    </row>
    <row r="5" spans="1:38" ht="12" customHeight="1" thickBot="1" x14ac:dyDescent="0.25">
      <c r="A5" s="254"/>
      <c r="B5" s="100" t="str">
        <f>IF(B4="F",B4,Arbeitstage!B5)</f>
        <v>F</v>
      </c>
      <c r="C5" s="101" t="str">
        <f>IF(C4="F",C4,Arbeitstage!C5)</f>
        <v>F</v>
      </c>
      <c r="D5" s="101" t="str">
        <f>IF(D4="F",D4,Arbeitstage!D5)</f>
        <v>F</v>
      </c>
      <c r="E5" s="101" t="str">
        <f>IF(E4="F",E4,Arbeitstage!E5)</f>
        <v>F</v>
      </c>
      <c r="F5" s="101" t="str">
        <f>IF(F4="F",F4,Arbeitstage!F5)</f>
        <v>F</v>
      </c>
      <c r="G5" s="101" t="str">
        <f>IF(G4="F",G4,Arbeitstage!G5)</f>
        <v>F</v>
      </c>
      <c r="H5" s="101" t="str">
        <f>IF(H4="F",H4,Arbeitstage!H5)</f>
        <v>F</v>
      </c>
      <c r="I5" s="101">
        <f>IF(I4="F",I4,Arbeitstage!I5)</f>
        <v>1</v>
      </c>
      <c r="J5" s="101">
        <f>IF(J4="F",J4,Arbeitstage!J5)</f>
        <v>1</v>
      </c>
      <c r="K5" s="101" t="str">
        <f>IF(K4="F",K4,Arbeitstage!K5)</f>
        <v/>
      </c>
      <c r="L5" s="101" t="str">
        <f>IF(L4="F",L4,Arbeitstage!L5)</f>
        <v/>
      </c>
      <c r="M5" s="101">
        <f>IF(M4="F",M4,Arbeitstage!M5)</f>
        <v>1</v>
      </c>
      <c r="N5" s="101">
        <f>IF(N4="F",N4,Arbeitstage!N5)</f>
        <v>1</v>
      </c>
      <c r="O5" s="101">
        <f>IF(O4="F",O4,Arbeitstage!O5)</f>
        <v>1</v>
      </c>
      <c r="P5" s="101">
        <f>IF(P4="F",P4,Arbeitstage!P5)</f>
        <v>1</v>
      </c>
      <c r="Q5" s="101">
        <f>IF(Q4="F",Q4,Arbeitstage!Q5)</f>
        <v>1</v>
      </c>
      <c r="R5" s="101" t="str">
        <f>IF(R4="F",R4,Arbeitstage!R5)</f>
        <v/>
      </c>
      <c r="S5" s="101" t="str">
        <f>IF(S4="F",S4,Arbeitstage!S5)</f>
        <v/>
      </c>
      <c r="T5" s="101">
        <f>IF(T4="F",T4,Arbeitstage!T5)</f>
        <v>1</v>
      </c>
      <c r="U5" s="101">
        <f>IF(U4="F",U4,Arbeitstage!U5)</f>
        <v>1</v>
      </c>
      <c r="V5" s="101">
        <f>IF(V4="F",V4,Arbeitstage!V5)</f>
        <v>1</v>
      </c>
      <c r="W5" s="101">
        <f>IF(W4="F",W4,Arbeitstage!W5)</f>
        <v>1</v>
      </c>
      <c r="X5" s="101">
        <f>IF(X4="F",X4,Arbeitstage!X5)</f>
        <v>1</v>
      </c>
      <c r="Y5" s="101" t="str">
        <f>IF(Y4="F",Y4,Arbeitstage!Y5)</f>
        <v>F</v>
      </c>
      <c r="Z5" s="101" t="str">
        <f>IF(Z4="F",Z4,Arbeitstage!Z5)</f>
        <v>F</v>
      </c>
      <c r="AA5" s="101" t="str">
        <f>IF(AA4="F",AA4,Arbeitstage!AA5)</f>
        <v>F</v>
      </c>
      <c r="AB5" s="101" t="str">
        <f>IF(AB4="F",AB4,Arbeitstage!AB5)</f>
        <v>F</v>
      </c>
      <c r="AC5" s="101" t="str">
        <f>IF(AC4="F",AC4,Arbeitstage!AC5)</f>
        <v>F</v>
      </c>
      <c r="AD5" s="101" t="str">
        <f>IF(AD4="F",AD4,Arbeitstage!AD5)</f>
        <v>F</v>
      </c>
      <c r="AE5" s="101" t="str">
        <f>IF(AE4="F",AE4,Arbeitstage!AE5)</f>
        <v>F</v>
      </c>
      <c r="AF5" s="102" t="str">
        <f>IF(AF4="F",AF4,Arbeitstage!AF5)</f>
        <v>F</v>
      </c>
      <c r="AG5" s="107">
        <f>SUM(Erfassung!$D:$D)/12</f>
        <v>1.6666666666666667</v>
      </c>
      <c r="AH5" s="106">
        <f>IF(AG5="","",AG5*(Erfassung!B5/5)*SUM(Erfassung!G5:G5))</f>
        <v>7.0000000000000009</v>
      </c>
      <c r="AI5" s="108">
        <f>SUM(B5:AF5)</f>
        <v>12</v>
      </c>
      <c r="AJ5" s="120">
        <f>SUM(B4:AF4)</f>
        <v>84.000000000000028</v>
      </c>
      <c r="AK5" s="113">
        <f>ROUND(AI5*AI4/5,1)*5</f>
        <v>8.5</v>
      </c>
      <c r="AL5" s="110"/>
    </row>
    <row r="6" spans="1:38" ht="12.75" hidden="1" customHeight="1" thickBot="1" x14ac:dyDescent="0.25">
      <c r="A6" s="18"/>
      <c r="B6" s="52">
        <f>AF3+1</f>
        <v>46054</v>
      </c>
      <c r="C6" s="53">
        <f t="shared" ref="C6:AC6" si="1">B6+1</f>
        <v>46055</v>
      </c>
      <c r="D6" s="53">
        <f t="shared" si="1"/>
        <v>46056</v>
      </c>
      <c r="E6" s="53">
        <f t="shared" si="1"/>
        <v>46057</v>
      </c>
      <c r="F6" s="53">
        <f t="shared" si="1"/>
        <v>46058</v>
      </c>
      <c r="G6" s="53">
        <f t="shared" si="1"/>
        <v>46059</v>
      </c>
      <c r="H6" s="53">
        <f t="shared" si="1"/>
        <v>46060</v>
      </c>
      <c r="I6" s="53">
        <f t="shared" si="1"/>
        <v>46061</v>
      </c>
      <c r="J6" s="53">
        <f t="shared" si="1"/>
        <v>46062</v>
      </c>
      <c r="K6" s="53">
        <f t="shared" si="1"/>
        <v>46063</v>
      </c>
      <c r="L6" s="53">
        <f t="shared" si="1"/>
        <v>46064</v>
      </c>
      <c r="M6" s="53">
        <f t="shared" si="1"/>
        <v>46065</v>
      </c>
      <c r="N6" s="53">
        <f t="shared" si="1"/>
        <v>46066</v>
      </c>
      <c r="O6" s="53">
        <f t="shared" si="1"/>
        <v>46067</v>
      </c>
      <c r="P6" s="53">
        <f t="shared" si="1"/>
        <v>46068</v>
      </c>
      <c r="Q6" s="53">
        <f t="shared" si="1"/>
        <v>46069</v>
      </c>
      <c r="R6" s="53">
        <f t="shared" si="1"/>
        <v>46070</v>
      </c>
      <c r="S6" s="53">
        <f t="shared" si="1"/>
        <v>46071</v>
      </c>
      <c r="T6" s="53">
        <f t="shared" si="1"/>
        <v>46072</v>
      </c>
      <c r="U6" s="53">
        <f t="shared" si="1"/>
        <v>46073</v>
      </c>
      <c r="V6" s="53">
        <f t="shared" si="1"/>
        <v>46074</v>
      </c>
      <c r="W6" s="53">
        <f t="shared" si="1"/>
        <v>46075</v>
      </c>
      <c r="X6" s="53">
        <f t="shared" si="1"/>
        <v>46076</v>
      </c>
      <c r="Y6" s="53">
        <f t="shared" si="1"/>
        <v>46077</v>
      </c>
      <c r="Z6" s="53">
        <f t="shared" si="1"/>
        <v>46078</v>
      </c>
      <c r="AA6" s="53">
        <f t="shared" si="1"/>
        <v>46079</v>
      </c>
      <c r="AB6" s="53">
        <f t="shared" si="1"/>
        <v>46080</v>
      </c>
      <c r="AC6" s="53">
        <f t="shared" si="1"/>
        <v>46081</v>
      </c>
      <c r="AD6" s="53"/>
      <c r="AE6" s="53"/>
      <c r="AF6" s="54"/>
      <c r="AI6" s="43"/>
      <c r="AJ6" s="121"/>
      <c r="AK6" s="61"/>
      <c r="AL6" s="110"/>
    </row>
    <row r="7" spans="1:38" ht="12.75" customHeight="1" x14ac:dyDescent="0.2">
      <c r="A7" s="251" t="s">
        <v>33</v>
      </c>
      <c r="B7" s="97" t="str">
        <f>IF(ISNA(VLOOKUP(B6,'Feiertage und Ferien'!$A:$E,3,FALSE)),IF(OR(WEEKDAY(B6)=1,WEEKDAY(B6)=7),"",Erfassung!$B$5*SUM(Erfassung!$H5:$H5)/5),"F")</f>
        <v/>
      </c>
      <c r="C7" s="98">
        <f>IF(ISNA(VLOOKUP(C6,'Feiertage und Ferien'!$A:$E,3,FALSE)),IF(OR(WEEKDAY(C6)=1,WEEKDAY(C6)=7),"",Erfassung!$B$5*SUM(Erfassung!$H5:$H5)/5),"F")</f>
        <v>4.2</v>
      </c>
      <c r="D7" s="98">
        <f>IF(ISNA(VLOOKUP(D6,'Feiertage und Ferien'!$A:$E,3,FALSE)),IF(OR(WEEKDAY(D6)=1,WEEKDAY(D6)=7),"",Erfassung!$B$5*SUM(Erfassung!$H5:$H5)/5),"F")</f>
        <v>4.2</v>
      </c>
      <c r="E7" s="98">
        <f>IF(ISNA(VLOOKUP(E6,'Feiertage und Ferien'!$A:$E,3,FALSE)),IF(OR(WEEKDAY(E6)=1,WEEKDAY(E6)=7),"",Erfassung!$B$5*SUM(Erfassung!$H5:$H5)/5),"F")</f>
        <v>4.2</v>
      </c>
      <c r="F7" s="98">
        <f>IF(ISNA(VLOOKUP(F6,'Feiertage und Ferien'!$A:$E,3,FALSE)),IF(OR(WEEKDAY(F6)=1,WEEKDAY(F6)=7),"",Erfassung!$B$5*SUM(Erfassung!$H5:$H5)/5),"F")</f>
        <v>4.2</v>
      </c>
      <c r="G7" s="98">
        <f>IF(ISNA(VLOOKUP(G6,'Feiertage und Ferien'!$A:$E,3,FALSE)),IF(OR(WEEKDAY(G6)=1,WEEKDAY(G6)=7),"",Erfassung!$B$5*SUM(Erfassung!$H5:$H5)/5),"F")</f>
        <v>4.2</v>
      </c>
      <c r="H7" s="98" t="str">
        <f>IF(ISNA(VLOOKUP(H6,'Feiertage und Ferien'!$A:$E,3,FALSE)),IF(OR(WEEKDAY(H6)=1,WEEKDAY(H6)=7),"",Erfassung!$B$5*SUM(Erfassung!$H5:$H5)/5),"F")</f>
        <v/>
      </c>
      <c r="I7" s="98" t="str">
        <f>IF(ISNA(VLOOKUP(I6,'Feiertage und Ferien'!$A:$E,3,FALSE)),IF(OR(WEEKDAY(I6)=1,WEEKDAY(I6)=7),"",Erfassung!$B$5*SUM(Erfassung!$H5:$H5)/5),"F")</f>
        <v/>
      </c>
      <c r="J7" s="98">
        <f>IF(ISNA(VLOOKUP(J6,'Feiertage und Ferien'!$A:$E,3,FALSE)),IF(OR(WEEKDAY(J6)=1,WEEKDAY(J6)=7),"",Erfassung!$B$5*SUM(Erfassung!$H5:$H5)/5),"F")</f>
        <v>4.2</v>
      </c>
      <c r="K7" s="98">
        <f>IF(ISNA(VLOOKUP(K6,'Feiertage und Ferien'!$A:$E,3,FALSE)),IF(OR(WEEKDAY(K6)=1,WEEKDAY(K6)=7),"",Erfassung!$B$5*SUM(Erfassung!$H5:$H5)/5),"F")</f>
        <v>4.2</v>
      </c>
      <c r="L7" s="98">
        <f>IF(ISNA(VLOOKUP(L6,'Feiertage und Ferien'!$A:$E,3,FALSE)),IF(OR(WEEKDAY(L6)=1,WEEKDAY(L6)=7),"",Erfassung!$B$5*SUM(Erfassung!$H5:$H5)/5),"F")</f>
        <v>4.2</v>
      </c>
      <c r="M7" s="98">
        <f>IF(ISNA(VLOOKUP(M6,'Feiertage und Ferien'!$A:$E,3,FALSE)),IF(OR(WEEKDAY(M6)=1,WEEKDAY(M6)=7),"",Erfassung!$B$5*SUM(Erfassung!$H5:$H5)/5),"F")</f>
        <v>4.2</v>
      </c>
      <c r="N7" s="98">
        <f>IF(ISNA(VLOOKUP(N6,'Feiertage und Ferien'!$A:$E,3,FALSE)),IF(OR(WEEKDAY(N6)=1,WEEKDAY(N6)=7),"",Erfassung!$B$5*SUM(Erfassung!$H5:$H5)/5),"F")</f>
        <v>4.2</v>
      </c>
      <c r="O7" s="98" t="str">
        <f>IF(ISNA(VLOOKUP(O6,'Feiertage und Ferien'!$A:$E,3,FALSE)),IF(OR(WEEKDAY(O6)=1,WEEKDAY(O6)=7),"",Erfassung!$B$5*SUM(Erfassung!$H5:$H5)/5),"F")</f>
        <v/>
      </c>
      <c r="P7" s="98" t="str">
        <f>IF(ISNA(VLOOKUP(P6,'Feiertage und Ferien'!$A:$E,3,FALSE)),IF(OR(WEEKDAY(P6)=1,WEEKDAY(P6)=7),"",Erfassung!$B$5*SUM(Erfassung!$H5:$H5)/5),"F")</f>
        <v/>
      </c>
      <c r="Q7" s="98">
        <f>IF(ISNA(VLOOKUP(Q6,'Feiertage und Ferien'!$A:$E,3,FALSE)),IF(OR(WEEKDAY(Q6)=1,WEEKDAY(Q6)=7),"",Erfassung!$B$5*SUM(Erfassung!$H5:$H5)/5),"F")</f>
        <v>4.2</v>
      </c>
      <c r="R7" s="98">
        <f>IF(ISNA(VLOOKUP(R6,'Feiertage und Ferien'!$A:$E,3,FALSE)),IF(OR(WEEKDAY(R6)=1,WEEKDAY(R6)=7),"",Erfassung!$B$5*SUM(Erfassung!$H5:$H5)/5),"F")</f>
        <v>4.2</v>
      </c>
      <c r="S7" s="98">
        <f>IF(ISNA(VLOOKUP(S6,'Feiertage und Ferien'!$A:$E,3,FALSE)),IF(OR(WEEKDAY(S6)=1,WEEKDAY(S6)=7),"",Erfassung!$B$5*SUM(Erfassung!$H5:$H5)/5),"F")</f>
        <v>4.2</v>
      </c>
      <c r="T7" s="98">
        <f>IF(ISNA(VLOOKUP(T6,'Feiertage und Ferien'!$A:$E,3,FALSE)),IF(OR(WEEKDAY(T6)=1,WEEKDAY(T6)=7),"",Erfassung!$B$5*SUM(Erfassung!$H5:$H5)/5),"F")</f>
        <v>4.2</v>
      </c>
      <c r="U7" s="98">
        <f>IF(ISNA(VLOOKUP(U6,'Feiertage und Ferien'!$A:$E,3,FALSE)),IF(OR(WEEKDAY(U6)=1,WEEKDAY(U6)=7),"",Erfassung!$B$5*SUM(Erfassung!$H5:$H5)/5),"F")</f>
        <v>4.2</v>
      </c>
      <c r="V7" s="98" t="str">
        <f>IF(ISNA(VLOOKUP(V6,'Feiertage und Ferien'!$A:$E,3,FALSE)),IF(OR(WEEKDAY(V6)=1,WEEKDAY(V6)=7),"",Erfassung!$B$5*SUM(Erfassung!$H5:$H5)/5),"F")</f>
        <v/>
      </c>
      <c r="W7" s="98" t="str">
        <f>IF(ISNA(VLOOKUP(W6,'Feiertage und Ferien'!$A:$E,3,FALSE)),IF(OR(WEEKDAY(W6)=1,WEEKDAY(W6)=7),"",Erfassung!$B$5*SUM(Erfassung!$H5:$H5)/5),"F")</f>
        <v/>
      </c>
      <c r="X7" s="98">
        <f>IF(ISNA(VLOOKUP(X6,'Feiertage und Ferien'!$A:$E,3,FALSE)),IF(OR(WEEKDAY(X6)=1,WEEKDAY(X6)=7),"",Erfassung!$B$5*SUM(Erfassung!$H5:$H5)/5),"F")</f>
        <v>4.2</v>
      </c>
      <c r="Y7" s="98">
        <f>IF(ISNA(VLOOKUP(Y6,'Feiertage und Ferien'!$A:$E,3,FALSE)),IF(OR(WEEKDAY(Y6)=1,WEEKDAY(Y6)=7),"",Erfassung!$B$5*SUM(Erfassung!$H5:$H5)/5),"F")</f>
        <v>4.2</v>
      </c>
      <c r="Z7" s="98">
        <f>IF(ISNA(VLOOKUP(Z6,'Feiertage und Ferien'!$A:$E,3,FALSE)),IF(OR(WEEKDAY(Z6)=1,WEEKDAY(Z6)=7),"",Erfassung!$B$5*SUM(Erfassung!$H5:$H5)/5),"F")</f>
        <v>4.2</v>
      </c>
      <c r="AA7" s="98">
        <f>IF(ISNA(VLOOKUP(AA6,'Feiertage und Ferien'!$A:$E,3,FALSE)),IF(OR(WEEKDAY(AA6)=1,WEEKDAY(AA6)=7),"",Erfassung!$B$5*SUM(Erfassung!$H5:$H5)/5),"F")</f>
        <v>4.2</v>
      </c>
      <c r="AB7" s="98">
        <f>IF(ISNA(VLOOKUP(AB6,'Feiertage und Ferien'!$A:$E,3,FALSE)),IF(OR(WEEKDAY(AB6)=1,WEEKDAY(AB6)=7),"",Erfassung!$B$5*SUM(Erfassung!$H5:$H5)/5),"F")</f>
        <v>4.2</v>
      </c>
      <c r="AC7" s="98" t="str">
        <f>IF(ISNA(VLOOKUP(AC6,'Feiertage und Ferien'!$A:$E,3,FALSE)),IF(OR(WEEKDAY(AC6)=1,WEEKDAY(AC6)=7),"",Erfassung!$B$5*SUM(Erfassung!$H5:$H5)/5),"F")</f>
        <v/>
      </c>
      <c r="AD7" s="98" t="str">
        <f>IF(ISNA(VLOOKUP(AD6,'Feiertage und Ferien'!$A:$E,3,FALSE)),IF(OR(WEEKDAY(AD6)=1,WEEKDAY(AD6)=7),"",Erfassung!$B$5*SUM(Erfassung!$H5:$H5)/5),"F")</f>
        <v/>
      </c>
      <c r="AE7" s="98" t="str">
        <f>IF(ISNA(VLOOKUP(AE6,'Feiertage und Ferien'!$A:$E,3,FALSE)),IF(OR(WEEKDAY(AE6)=1,WEEKDAY(AE6)=7),"",Erfassung!$B$5*SUM(Erfassung!$H5:$H5)/5),"F")</f>
        <v/>
      </c>
      <c r="AF7" s="99" t="str">
        <f>IF(ISNA(VLOOKUP(AF6,'Feiertage und Ferien'!$A:$E,3,FALSE)),IF(OR(WEEKDAY(AF6)=1,WEEKDAY(AF6)=7),"",Erfassung!$B$5*SUM(Erfassung!$H5:$H5)/5),"F")</f>
        <v/>
      </c>
      <c r="AG7" s="1"/>
      <c r="AH7" s="1"/>
      <c r="AI7" s="109">
        <f>Erfassung!H5+20%</f>
        <v>0.7</v>
      </c>
      <c r="AJ7" s="120" t="s">
        <v>33</v>
      </c>
      <c r="AK7" s="181">
        <f>(Arbeitszeiten!AJ8-AH8)/Erfassung!H5*'% Änderung unter Jahr'!C8</f>
        <v>0</v>
      </c>
      <c r="AL7" s="110"/>
    </row>
    <row r="8" spans="1:38" ht="12" customHeight="1" thickBot="1" x14ac:dyDescent="0.25">
      <c r="A8" s="253"/>
      <c r="B8" s="100" t="str">
        <f>IF(B7="F",B7,Arbeitstage!B7)</f>
        <v>F</v>
      </c>
      <c r="C8" s="101" t="str">
        <f>IF(C7="F",C7,Arbeitstage!C7)</f>
        <v>F</v>
      </c>
      <c r="D8" s="101" t="str">
        <f>IF(D7="F",D7,Arbeitstage!D7)</f>
        <v>F</v>
      </c>
      <c r="E8" s="101" t="str">
        <f>IF(E7="F",E7,Arbeitstage!E7)</f>
        <v>F</v>
      </c>
      <c r="F8" s="101" t="str">
        <f>IF(F7="F",F7,Arbeitstage!F7)</f>
        <v>F</v>
      </c>
      <c r="G8" s="101" t="str">
        <f>IF(G7="F",G7,Arbeitstage!G7)</f>
        <v>F</v>
      </c>
      <c r="H8" s="101" t="str">
        <f>IF(H7="F",H7,Arbeitstage!H7)</f>
        <v>F</v>
      </c>
      <c r="I8" s="101" t="str">
        <f>IF(I7="F",I7,Arbeitstage!I7)</f>
        <v>F</v>
      </c>
      <c r="J8" s="101">
        <f>IF(J7="F",J7,Arbeitstage!J7)</f>
        <v>1</v>
      </c>
      <c r="K8" s="101">
        <f>IF(K7="F",K7,Arbeitstage!K7)</f>
        <v>1</v>
      </c>
      <c r="L8" s="101">
        <f>IF(L7="F",L7,Arbeitstage!L7)</f>
        <v>1</v>
      </c>
      <c r="M8" s="101">
        <f>IF(M7="F",M7,Arbeitstage!M7)</f>
        <v>1</v>
      </c>
      <c r="N8" s="101">
        <f>IF(N7="F",N7,Arbeitstage!N7)</f>
        <v>1</v>
      </c>
      <c r="O8" s="101" t="str">
        <f>IF(O7="F",O7,Arbeitstage!O7)</f>
        <v/>
      </c>
      <c r="P8" s="101" t="str">
        <f>IF(P7="F",P7,Arbeitstage!P7)</f>
        <v/>
      </c>
      <c r="Q8" s="101">
        <f>IF(Q7="F",Q7,Arbeitstage!Q7)</f>
        <v>1</v>
      </c>
      <c r="R8" s="101">
        <f>IF(R7="F",R7,Arbeitstage!R7)</f>
        <v>1</v>
      </c>
      <c r="S8" s="101">
        <f>IF(S7="F",S7,Arbeitstage!S7)</f>
        <v>1</v>
      </c>
      <c r="T8" s="101">
        <f>IF(T7="F",T7,Arbeitstage!T7)</f>
        <v>1</v>
      </c>
      <c r="U8" s="101">
        <f>IF(U7="F",U7,Arbeitstage!U7)</f>
        <v>1</v>
      </c>
      <c r="V8" s="101" t="str">
        <f>IF(V7="F",V7,Arbeitstage!V7)</f>
        <v/>
      </c>
      <c r="W8" s="101" t="str">
        <f>IF(W7="F",W7,Arbeitstage!W7)</f>
        <v/>
      </c>
      <c r="X8" s="101">
        <f>IF(X7="F",X7,Arbeitstage!X7)</f>
        <v>1</v>
      </c>
      <c r="Y8" s="101">
        <f>IF(Y7="F",Y7,Arbeitstage!Y7)</f>
        <v>1</v>
      </c>
      <c r="Z8" s="101">
        <f>IF(Z7="F",Z7,Arbeitstage!Z7)</f>
        <v>1</v>
      </c>
      <c r="AA8" s="101">
        <f>IF(AA7="F",AA7,Arbeitstage!AA7)</f>
        <v>1</v>
      </c>
      <c r="AB8" s="101">
        <f>IF(AB7="F",AB7,Arbeitstage!AB7)</f>
        <v>1</v>
      </c>
      <c r="AC8" s="101" t="str">
        <f>IF(AC7="F",AC7,Arbeitstage!AC7)</f>
        <v/>
      </c>
      <c r="AD8" s="101" t="str">
        <f>IF(AD7="F",AD7,Arbeitstage!AD7)</f>
        <v/>
      </c>
      <c r="AE8" s="101" t="str">
        <f>IF(AE7="F",AE7,Arbeitstage!AE7)</f>
        <v/>
      </c>
      <c r="AF8" s="102" t="str">
        <f>IF(AF7="F",AF7,Arbeitstage!AF7)</f>
        <v/>
      </c>
      <c r="AG8" s="107">
        <f>SUM(Erfassung!$D:$D)/12</f>
        <v>1.6666666666666667</v>
      </c>
      <c r="AH8" s="106">
        <f>IF(AG8="","",AG8*Erfassung!B5*SUM(Erfassung!H5:H5)/5)</f>
        <v>7</v>
      </c>
      <c r="AI8" s="108">
        <f>SUM(B8:AF8)</f>
        <v>15</v>
      </c>
      <c r="AJ8" s="120">
        <f>SUM(B7:AF7)</f>
        <v>84.000000000000028</v>
      </c>
      <c r="AK8" s="113">
        <f>ROUND(AI8*AI7/5,1)*5</f>
        <v>10.5</v>
      </c>
      <c r="AL8" s="110"/>
    </row>
    <row r="9" spans="1:38" ht="12.75" hidden="1" customHeight="1" thickBot="1" x14ac:dyDescent="0.25">
      <c r="A9" s="18"/>
      <c r="B9" s="52">
        <f>AC6+1</f>
        <v>46082</v>
      </c>
      <c r="C9" s="33">
        <f t="shared" ref="C9:AF9" si="2">B9+1</f>
        <v>46083</v>
      </c>
      <c r="D9" s="33">
        <f t="shared" si="2"/>
        <v>46084</v>
      </c>
      <c r="E9" s="33">
        <f t="shared" si="2"/>
        <v>46085</v>
      </c>
      <c r="F9" s="33">
        <f t="shared" si="2"/>
        <v>46086</v>
      </c>
      <c r="G9" s="33">
        <f t="shared" si="2"/>
        <v>46087</v>
      </c>
      <c r="H9" s="33">
        <f t="shared" si="2"/>
        <v>46088</v>
      </c>
      <c r="I9" s="33">
        <f t="shared" si="2"/>
        <v>46089</v>
      </c>
      <c r="J9" s="33">
        <f t="shared" si="2"/>
        <v>46090</v>
      </c>
      <c r="K9" s="33">
        <f t="shared" si="2"/>
        <v>46091</v>
      </c>
      <c r="L9" s="33">
        <f t="shared" si="2"/>
        <v>46092</v>
      </c>
      <c r="M9" s="33">
        <f t="shared" si="2"/>
        <v>46093</v>
      </c>
      <c r="N9" s="33">
        <f t="shared" si="2"/>
        <v>46094</v>
      </c>
      <c r="O9" s="33">
        <f t="shared" si="2"/>
        <v>46095</v>
      </c>
      <c r="P9" s="33">
        <f t="shared" si="2"/>
        <v>46096</v>
      </c>
      <c r="Q9" s="33">
        <f t="shared" si="2"/>
        <v>46097</v>
      </c>
      <c r="R9" s="33">
        <f t="shared" si="2"/>
        <v>46098</v>
      </c>
      <c r="S9" s="33">
        <f t="shared" si="2"/>
        <v>46099</v>
      </c>
      <c r="T9" s="33">
        <f t="shared" si="2"/>
        <v>46100</v>
      </c>
      <c r="U9" s="33">
        <f t="shared" si="2"/>
        <v>46101</v>
      </c>
      <c r="V9" s="33">
        <f t="shared" si="2"/>
        <v>46102</v>
      </c>
      <c r="W9" s="33">
        <f t="shared" si="2"/>
        <v>46103</v>
      </c>
      <c r="X9" s="33">
        <f t="shared" si="2"/>
        <v>46104</v>
      </c>
      <c r="Y9" s="33">
        <f t="shared" si="2"/>
        <v>46105</v>
      </c>
      <c r="Z9" s="33">
        <f t="shared" si="2"/>
        <v>46106</v>
      </c>
      <c r="AA9" s="33">
        <f t="shared" si="2"/>
        <v>46107</v>
      </c>
      <c r="AB9" s="33">
        <f t="shared" si="2"/>
        <v>46108</v>
      </c>
      <c r="AC9" s="33">
        <f t="shared" si="2"/>
        <v>46109</v>
      </c>
      <c r="AD9" s="33">
        <f t="shared" si="2"/>
        <v>46110</v>
      </c>
      <c r="AE9" s="33">
        <f t="shared" si="2"/>
        <v>46111</v>
      </c>
      <c r="AF9" s="34">
        <f t="shared" si="2"/>
        <v>46112</v>
      </c>
      <c r="AI9" s="43"/>
      <c r="AJ9" s="121"/>
      <c r="AK9" s="61"/>
      <c r="AL9" s="110"/>
    </row>
    <row r="10" spans="1:38" ht="12.75" customHeight="1" x14ac:dyDescent="0.2">
      <c r="A10" s="251" t="s">
        <v>4</v>
      </c>
      <c r="B10" s="97" t="str">
        <f>IF(ISNA(VLOOKUP(B9,'Feiertage und Ferien'!$A:$E,3,FALSE)),IF(OR(WEEKDAY(B9)=1,WEEKDAY(B9)=7),"",Erfassung!$B$5*SUM(Erfassung!$I5:$I5)/5),"F")</f>
        <v/>
      </c>
      <c r="C10" s="98">
        <f>IF(ISNA(VLOOKUP(C9,'Feiertage und Ferien'!$A:$E,3,FALSE)),IF(OR(WEEKDAY(C9)=1,WEEKDAY(C9)=7),"",Erfassung!$B$5*SUM(Erfassung!$I5:$I5)/5),"F")</f>
        <v>4.2</v>
      </c>
      <c r="D10" s="98">
        <f>IF(ISNA(VLOOKUP(D9,'Feiertage und Ferien'!$A:$E,3,FALSE)),IF(OR(WEEKDAY(D9)=1,WEEKDAY(D9)=7),"",Erfassung!$B$5*SUM(Erfassung!$I5:$I5)/5),"F")</f>
        <v>4.2</v>
      </c>
      <c r="E10" s="98">
        <f>IF(ISNA(VLOOKUP(E9,'Feiertage und Ferien'!$A:$E,3,FALSE)),IF(OR(WEEKDAY(E9)=1,WEEKDAY(E9)=7),"",Erfassung!$B$5*SUM(Erfassung!$I5:$I5)/5),"F")</f>
        <v>4.2</v>
      </c>
      <c r="F10" s="98">
        <f>IF(ISNA(VLOOKUP(F9,'Feiertage und Ferien'!$A:$E,3,FALSE)),IF(OR(WEEKDAY(F9)=1,WEEKDAY(F9)=7),"",Erfassung!$B$5*SUM(Erfassung!$I5:$I5)/5),"F")</f>
        <v>4.2</v>
      </c>
      <c r="G10" s="98">
        <f>IF(ISNA(VLOOKUP(G9,'Feiertage und Ferien'!$A:$E,3,FALSE)),IF(OR(WEEKDAY(G9)=1,WEEKDAY(G9)=7),"",Erfassung!$B$5*SUM(Erfassung!$I5:$I5)/5),"F")</f>
        <v>4.2</v>
      </c>
      <c r="H10" s="98" t="str">
        <f>IF(ISNA(VLOOKUP(H9,'Feiertage und Ferien'!$A:$E,3,FALSE)),IF(OR(WEEKDAY(H9)=1,WEEKDAY(H9)=7),"",Erfassung!$B$5*SUM(Erfassung!$I5:$I5)/5),"F")</f>
        <v/>
      </c>
      <c r="I10" s="98" t="str">
        <f>IF(ISNA(VLOOKUP(I9,'Feiertage und Ferien'!$A:$E,3,FALSE)),IF(OR(WEEKDAY(I9)=1,WEEKDAY(I9)=7),"",Erfassung!$B$5*SUM(Erfassung!$I5:$I5)/5),"F")</f>
        <v/>
      </c>
      <c r="J10" s="98">
        <f>IF(ISNA(VLOOKUP(J9,'Feiertage und Ferien'!$A:$E,3,FALSE)),IF(OR(WEEKDAY(J9)=1,WEEKDAY(J9)=7),"",Erfassung!$B$5*SUM(Erfassung!$I5:$I5)/5),"F")</f>
        <v>4.2</v>
      </c>
      <c r="K10" s="98">
        <f>IF(ISNA(VLOOKUP(K9,'Feiertage und Ferien'!$A:$E,3,FALSE)),IF(OR(WEEKDAY(K9)=1,WEEKDAY(K9)=7),"",Erfassung!$B$5*SUM(Erfassung!$I5:$I5)/5),"F")</f>
        <v>4.2</v>
      </c>
      <c r="L10" s="98">
        <f>IF(ISNA(VLOOKUP(L9,'Feiertage und Ferien'!$A:$E,3,FALSE)),IF(OR(WEEKDAY(L9)=1,WEEKDAY(L9)=7),"",Erfassung!$B$5*SUM(Erfassung!$I5:$I5)/5),"F")</f>
        <v>4.2</v>
      </c>
      <c r="M10" s="98">
        <f>IF(ISNA(VLOOKUP(M9,'Feiertage und Ferien'!$A:$E,3,FALSE)),IF(OR(WEEKDAY(M9)=1,WEEKDAY(M9)=7),"",Erfassung!$B$5*SUM(Erfassung!$I5:$I5)/5),"F")</f>
        <v>4.2</v>
      </c>
      <c r="N10" s="98">
        <f>IF(ISNA(VLOOKUP(N9,'Feiertage und Ferien'!$A:$E,3,FALSE)),IF(OR(WEEKDAY(N9)=1,WEEKDAY(N9)=7),"",Erfassung!$B$5*SUM(Erfassung!$I5:$I5)/5),"F")</f>
        <v>4.2</v>
      </c>
      <c r="O10" s="98" t="str">
        <f>IF(ISNA(VLOOKUP(O9,'Feiertage und Ferien'!$A:$E,3,FALSE)),IF(OR(WEEKDAY(O9)=1,WEEKDAY(O9)=7),"",Erfassung!$B$5*SUM(Erfassung!$I5:$I5)/5),"F")</f>
        <v/>
      </c>
      <c r="P10" s="98" t="str">
        <f>IF(ISNA(VLOOKUP(P9,'Feiertage und Ferien'!$A:$E,3,FALSE)),IF(OR(WEEKDAY(P9)=1,WEEKDAY(P9)=7),"",Erfassung!$B$5*SUM(Erfassung!$I5:$I5)/5),"F")</f>
        <v/>
      </c>
      <c r="Q10" s="98">
        <f>IF(ISNA(VLOOKUP(Q9,'Feiertage und Ferien'!$A:$E,3,FALSE)),IF(OR(WEEKDAY(Q9)=1,WEEKDAY(Q9)=7),"",Erfassung!$B$5*SUM(Erfassung!$I5:$I5)/5),"F")</f>
        <v>4.2</v>
      </c>
      <c r="R10" s="98">
        <f>IF(ISNA(VLOOKUP(R9,'Feiertage und Ferien'!$A:$E,3,FALSE)),IF(OR(WEEKDAY(R9)=1,WEEKDAY(R9)=7),"",Erfassung!$B$5*SUM(Erfassung!$I5:$I5)/5),"F")</f>
        <v>4.2</v>
      </c>
      <c r="S10" s="98">
        <f>IF(ISNA(VLOOKUP(S9,'Feiertage und Ferien'!$A:$E,3,FALSE)),IF(OR(WEEKDAY(S9)=1,WEEKDAY(S9)=7),"",Erfassung!$B$5*SUM(Erfassung!$I5:$I5)/5),"F")</f>
        <v>4.2</v>
      </c>
      <c r="T10" s="98">
        <f>IF(ISNA(VLOOKUP(T9,'Feiertage und Ferien'!$A:$E,3,FALSE)),IF(OR(WEEKDAY(T9)=1,WEEKDAY(T9)=7),"",Erfassung!$B$5*SUM(Erfassung!$I5:$I5)/5),"F")</f>
        <v>4.2</v>
      </c>
      <c r="U10" s="98">
        <f>IF(ISNA(VLOOKUP(U9,'Feiertage und Ferien'!$A:$E,3,FALSE)),IF(OR(WEEKDAY(U9)=1,WEEKDAY(U9)=7),"",Erfassung!$B$5*SUM(Erfassung!$I5:$I5)/5),"F")</f>
        <v>4.2</v>
      </c>
      <c r="V10" s="98" t="str">
        <f>IF(ISNA(VLOOKUP(V9,'Feiertage und Ferien'!$A:$E,3,FALSE)),IF(OR(WEEKDAY(V9)=1,WEEKDAY(V9)=7),"",Erfassung!$B$5*SUM(Erfassung!$I5:$I5)/5),"F")</f>
        <v/>
      </c>
      <c r="W10" s="98" t="str">
        <f>IF(ISNA(VLOOKUP(W9,'Feiertage und Ferien'!$A:$E,3,FALSE)),IF(OR(WEEKDAY(W9)=1,WEEKDAY(W9)=7),"",Erfassung!$B$5*SUM(Erfassung!$I5:$I5)/5),"F")</f>
        <v/>
      </c>
      <c r="X10" s="98">
        <f>IF(ISNA(VLOOKUP(X9,'Feiertage und Ferien'!$A:$E,3,FALSE)),IF(OR(WEEKDAY(X9)=1,WEEKDAY(X9)=7),"",Erfassung!$B$5*SUM(Erfassung!$I5:$I5)/5),"F")</f>
        <v>4.2</v>
      </c>
      <c r="Y10" s="98">
        <f>IF(ISNA(VLOOKUP(Y9,'Feiertage und Ferien'!$A:$E,3,FALSE)),IF(OR(WEEKDAY(Y9)=1,WEEKDAY(Y9)=7),"",Erfassung!$B$5*SUM(Erfassung!$I5:$I5)/5),"F")</f>
        <v>4.2</v>
      </c>
      <c r="Z10" s="98">
        <f>IF(ISNA(VLOOKUP(Z9,'Feiertage und Ferien'!$A:$E,3,FALSE)),IF(OR(WEEKDAY(Z9)=1,WEEKDAY(Z9)=7),"",Erfassung!$B$5*SUM(Erfassung!$I5:$I5)/5),"F")</f>
        <v>4.2</v>
      </c>
      <c r="AA10" s="98">
        <f>IF(ISNA(VLOOKUP(AA9,'Feiertage und Ferien'!$A:$E,3,FALSE)),IF(OR(WEEKDAY(AA9)=1,WEEKDAY(AA9)=7),"",Erfassung!$B$5*SUM(Erfassung!$I5:$I5)/5),"F")</f>
        <v>4.2</v>
      </c>
      <c r="AB10" s="98">
        <f>IF(ISNA(VLOOKUP(AB9,'Feiertage und Ferien'!$A:$E,3,FALSE)),IF(OR(WEEKDAY(AB9)=1,WEEKDAY(AB9)=7),"",Erfassung!$B$5*SUM(Erfassung!$I5:$I5)/5),"F")</f>
        <v>4.2</v>
      </c>
      <c r="AC10" s="98" t="str">
        <f>IF(ISNA(VLOOKUP(AC9,'Feiertage und Ferien'!$A:$E,3,FALSE)),IF(OR(WEEKDAY(AC9)=1,WEEKDAY(AC9)=7),"",Erfassung!$B$5*SUM(Erfassung!$I5:$I5)/5),"F")</f>
        <v/>
      </c>
      <c r="AD10" s="98" t="str">
        <f>IF(ISNA(VLOOKUP(AD9,'Feiertage und Ferien'!$A:$E,3,FALSE)),IF(OR(WEEKDAY(AD9)=1,WEEKDAY(AD9)=7),"",Erfassung!$B$5*SUM(Erfassung!$I5:$I5)/5),"F")</f>
        <v/>
      </c>
      <c r="AE10" s="98">
        <f>IF(ISNA(VLOOKUP(AE9,'Feiertage und Ferien'!$A:$E,3,FALSE)),IF(OR(WEEKDAY(AE9)=1,WEEKDAY(AE9)=7),"",Erfassung!$B$5*SUM(Erfassung!$I5:$I5)/5),"F")</f>
        <v>4.2</v>
      </c>
      <c r="AF10" s="99">
        <f>IF(ISNA(VLOOKUP(AF9,'Feiertage und Ferien'!$A:$E,3,FALSE)),IF(OR(WEEKDAY(AF9)=1,WEEKDAY(AF9)=7),"",Erfassung!$B$5*SUM(Erfassung!$I5:$I5)/5),"F")</f>
        <v>4.2</v>
      </c>
      <c r="AG10" s="1"/>
      <c r="AH10" s="1"/>
      <c r="AI10" s="109">
        <f>Erfassung!I5+20%</f>
        <v>0.7</v>
      </c>
      <c r="AJ10" s="120" t="s">
        <v>4</v>
      </c>
      <c r="AK10" s="181">
        <f>(Arbeitszeiten!AJ11-AH11)/Erfassung!I5*'% Änderung unter Jahr'!D8</f>
        <v>0</v>
      </c>
      <c r="AL10" s="110"/>
    </row>
    <row r="11" spans="1:38" ht="12" customHeight="1" thickBot="1" x14ac:dyDescent="0.25">
      <c r="A11" s="253"/>
      <c r="B11" s="100" t="str">
        <f>IF(B10="F",B10,Arbeitstage!B9)</f>
        <v/>
      </c>
      <c r="C11" s="101">
        <f>IF(C10="F",C10,Arbeitstage!C9)</f>
        <v>1</v>
      </c>
      <c r="D11" s="101">
        <f>IF(D10="F",D10,Arbeitstage!D9)</f>
        <v>1</v>
      </c>
      <c r="E11" s="101">
        <f>IF(E10="F",E10,Arbeitstage!E9)</f>
        <v>1</v>
      </c>
      <c r="F11" s="101">
        <f>IF(F10="F",F10,Arbeitstage!F9)</f>
        <v>1</v>
      </c>
      <c r="G11" s="101">
        <f>IF(G10="F",G10,Arbeitstage!G9)</f>
        <v>1</v>
      </c>
      <c r="H11" s="101" t="str">
        <f>IF(H10="F",H10,Arbeitstage!H9)</f>
        <v/>
      </c>
      <c r="I11" s="101" t="str">
        <f>IF(I10="F",I10,Arbeitstage!I9)</f>
        <v/>
      </c>
      <c r="J11" s="101">
        <f>IF(J10="F",J10,Arbeitstage!J9)</f>
        <v>1</v>
      </c>
      <c r="K11" s="101">
        <f>IF(K10="F",K10,Arbeitstage!K9)</f>
        <v>1</v>
      </c>
      <c r="L11" s="101">
        <f>IF(L10="F",L10,Arbeitstage!L9)</f>
        <v>1</v>
      </c>
      <c r="M11" s="101">
        <f>IF(M10="F",M10,Arbeitstage!M9)</f>
        <v>1</v>
      </c>
      <c r="N11" s="101">
        <f>IF(N10="F",N10,Arbeitstage!N9)</f>
        <v>1</v>
      </c>
      <c r="O11" s="101" t="str">
        <f>IF(O10="F",O10,Arbeitstage!O9)</f>
        <v/>
      </c>
      <c r="P11" s="101" t="str">
        <f>IF(P10="F",P10,Arbeitstage!P9)</f>
        <v/>
      </c>
      <c r="Q11" s="101">
        <f>IF(Q10="F",Q10,Arbeitstage!Q9)</f>
        <v>1</v>
      </c>
      <c r="R11" s="101">
        <f>IF(R10="F",R10,Arbeitstage!R9)</f>
        <v>1</v>
      </c>
      <c r="S11" s="101">
        <f>IF(S10="F",S10,Arbeitstage!S9)</f>
        <v>1</v>
      </c>
      <c r="T11" s="101">
        <f>IF(T10="F",T10,Arbeitstage!T9)</f>
        <v>1</v>
      </c>
      <c r="U11" s="101">
        <f>IF(U10="F",U10,Arbeitstage!U9)</f>
        <v>1</v>
      </c>
      <c r="V11" s="101" t="str">
        <f>IF(V10="F",V10,Arbeitstage!V9)</f>
        <v/>
      </c>
      <c r="W11" s="101" t="str">
        <f>IF(W10="F",W10,Arbeitstage!W9)</f>
        <v/>
      </c>
      <c r="X11" s="101">
        <f>IF(X10="F",X10,Arbeitstage!X9)</f>
        <v>1</v>
      </c>
      <c r="Y11" s="101">
        <f>IF(Y10="F",Y10,Arbeitstage!Y9)</f>
        <v>1</v>
      </c>
      <c r="Z11" s="101">
        <f>IF(Z10="F",Z10,Arbeitstage!Z9)</f>
        <v>1</v>
      </c>
      <c r="AA11" s="101">
        <f>IF(AA10="F",AA10,Arbeitstage!AA9)</f>
        <v>1</v>
      </c>
      <c r="AB11" s="101">
        <f>IF(AB10="F",AB10,Arbeitstage!AB9)</f>
        <v>1</v>
      </c>
      <c r="AC11" s="101" t="str">
        <f>IF(AC10="F",AC10,Arbeitstage!AC9)</f>
        <v/>
      </c>
      <c r="AD11" s="101" t="str">
        <f>IF(AD10="F",AD10,Arbeitstage!AD9)</f>
        <v/>
      </c>
      <c r="AE11" s="101">
        <f>IF(AE10="F",AE10,Arbeitstage!AE9)</f>
        <v>1</v>
      </c>
      <c r="AF11" s="102">
        <f>IF(AF10="F",AF10,Arbeitstage!AF9)</f>
        <v>1</v>
      </c>
      <c r="AG11" s="107">
        <f>SUM(Erfassung!$D:$D)/12</f>
        <v>1.6666666666666667</v>
      </c>
      <c r="AH11" s="106">
        <f>IF(AG11="","",AG11*Erfassung!B5*SUM(Erfassung!I5:I5)/5)</f>
        <v>7</v>
      </c>
      <c r="AI11" s="108">
        <f>SUM(B11:AF11)</f>
        <v>22</v>
      </c>
      <c r="AJ11" s="120">
        <f>SUM(B10:AF10)</f>
        <v>92.400000000000034</v>
      </c>
      <c r="AK11" s="113">
        <f>ROUND(AI11*AI10/5,1)*5</f>
        <v>15.5</v>
      </c>
      <c r="AL11" s="110"/>
    </row>
    <row r="12" spans="1:38" s="8" customFormat="1" ht="12.75" hidden="1" customHeight="1" x14ac:dyDescent="0.2">
      <c r="A12" s="19"/>
      <c r="B12" s="52">
        <f>AF9+1</f>
        <v>46113</v>
      </c>
      <c r="C12" s="33">
        <f t="shared" ref="C12:AE12" si="3">B12+1</f>
        <v>46114</v>
      </c>
      <c r="D12" s="33">
        <f t="shared" si="3"/>
        <v>46115</v>
      </c>
      <c r="E12" s="33">
        <f t="shared" si="3"/>
        <v>46116</v>
      </c>
      <c r="F12" s="33">
        <f t="shared" si="3"/>
        <v>46117</v>
      </c>
      <c r="G12" s="33">
        <f t="shared" si="3"/>
        <v>46118</v>
      </c>
      <c r="H12" s="33">
        <f t="shared" si="3"/>
        <v>46119</v>
      </c>
      <c r="I12" s="33">
        <f t="shared" si="3"/>
        <v>46120</v>
      </c>
      <c r="J12" s="33">
        <f t="shared" si="3"/>
        <v>46121</v>
      </c>
      <c r="K12" s="33">
        <f t="shared" si="3"/>
        <v>46122</v>
      </c>
      <c r="L12" s="33">
        <f t="shared" si="3"/>
        <v>46123</v>
      </c>
      <c r="M12" s="33">
        <f t="shared" si="3"/>
        <v>46124</v>
      </c>
      <c r="N12" s="33">
        <f t="shared" si="3"/>
        <v>46125</v>
      </c>
      <c r="O12" s="33">
        <f t="shared" si="3"/>
        <v>46126</v>
      </c>
      <c r="P12" s="33">
        <f t="shared" si="3"/>
        <v>46127</v>
      </c>
      <c r="Q12" s="33">
        <f t="shared" si="3"/>
        <v>46128</v>
      </c>
      <c r="R12" s="33">
        <f t="shared" si="3"/>
        <v>46129</v>
      </c>
      <c r="S12" s="33">
        <f t="shared" si="3"/>
        <v>46130</v>
      </c>
      <c r="T12" s="33">
        <f t="shared" si="3"/>
        <v>46131</v>
      </c>
      <c r="U12" s="33">
        <f t="shared" si="3"/>
        <v>46132</v>
      </c>
      <c r="V12" s="33">
        <f t="shared" si="3"/>
        <v>46133</v>
      </c>
      <c r="W12" s="33">
        <f t="shared" si="3"/>
        <v>46134</v>
      </c>
      <c r="X12" s="33">
        <f t="shared" si="3"/>
        <v>46135</v>
      </c>
      <c r="Y12" s="33">
        <f t="shared" si="3"/>
        <v>46136</v>
      </c>
      <c r="Z12" s="33">
        <f t="shared" si="3"/>
        <v>46137</v>
      </c>
      <c r="AA12" s="33">
        <f t="shared" si="3"/>
        <v>46138</v>
      </c>
      <c r="AB12" s="33">
        <f t="shared" si="3"/>
        <v>46139</v>
      </c>
      <c r="AC12" s="33">
        <f t="shared" si="3"/>
        <v>46140</v>
      </c>
      <c r="AD12" s="33">
        <f t="shared" si="3"/>
        <v>46141</v>
      </c>
      <c r="AE12" s="33">
        <f t="shared" si="3"/>
        <v>46142</v>
      </c>
      <c r="AF12" s="34"/>
      <c r="AI12" s="44"/>
      <c r="AJ12" s="122"/>
      <c r="AK12" s="61"/>
      <c r="AL12" s="110"/>
    </row>
    <row r="13" spans="1:38" ht="12.75" customHeight="1" x14ac:dyDescent="0.2">
      <c r="A13" s="251" t="s">
        <v>34</v>
      </c>
      <c r="B13" s="97">
        <f>IF(ISNA(VLOOKUP(B12,'Feiertage und Ferien'!$A:$E,3,FALSE)),IF(OR(WEEKDAY(B12)=1,WEEKDAY(B12)=7),"",Erfassung!$B$5*SUM(Erfassung!$J5:$J5)/5),"F")</f>
        <v>4.2</v>
      </c>
      <c r="C13" s="98">
        <f>IF(ISNA(VLOOKUP(C12,'Feiertage und Ferien'!$A:$E,3,FALSE)),IF(OR(WEEKDAY(C12)=1,WEEKDAY(C12)=7),"",Erfassung!$B$5*SUM(Erfassung!$J5:$J5)/5),"F")</f>
        <v>4.2</v>
      </c>
      <c r="D13" s="98" t="str">
        <f>IF(ISNA(VLOOKUP(D12,'Feiertage und Ferien'!$A:$E,3,FALSE)),IF(OR(WEEKDAY(D12)=1,WEEKDAY(D12)=7),"",Erfassung!$B$5*SUM(Erfassung!$J5:$J5)/5),"F")</f>
        <v>F</v>
      </c>
      <c r="E13" s="98" t="str">
        <f>IF(ISNA(VLOOKUP(E12,'Feiertage und Ferien'!$A:$E,3,FALSE)),IF(OR(WEEKDAY(E12)=1,WEEKDAY(E12)=7),"",Erfassung!$B$5*SUM(Erfassung!$J5:$J5)/5),"F")</f>
        <v/>
      </c>
      <c r="F13" s="98" t="str">
        <f>IF(ISNA(VLOOKUP(F12,'Feiertage und Ferien'!$A:$E,3,FALSE)),IF(OR(WEEKDAY(F12)=1,WEEKDAY(F12)=7),"",Erfassung!$B$5*SUM(Erfassung!$J5:$J5)/5),"F")</f>
        <v/>
      </c>
      <c r="G13" s="98" t="str">
        <f>IF(ISNA(VLOOKUP(G12,'Feiertage und Ferien'!$A:$E,3,FALSE)),IF(OR(WEEKDAY(G12)=1,WEEKDAY(G12)=7),"",Erfassung!$B$5*SUM(Erfassung!$J5:$J5)/5),"F")</f>
        <v>F</v>
      </c>
      <c r="H13" s="98">
        <f>IF(ISNA(VLOOKUP(H12,'Feiertage und Ferien'!$A:$E,3,FALSE)),IF(OR(WEEKDAY(H12)=1,WEEKDAY(H12)=7),"",Erfassung!$B$5*SUM(Erfassung!$J5:$J5)/5),"F")</f>
        <v>4.2</v>
      </c>
      <c r="I13" s="98">
        <f>IF(ISNA(VLOOKUP(I12,'Feiertage und Ferien'!$A:$E,3,FALSE)),IF(OR(WEEKDAY(I12)=1,WEEKDAY(I12)=7),"",Erfassung!$B$5*SUM(Erfassung!$J5:$J5)/5),"F")</f>
        <v>4.2</v>
      </c>
      <c r="J13" s="98">
        <f>IF(ISNA(VLOOKUP(J12,'Feiertage und Ferien'!$A:$E,3,FALSE)),IF(OR(WEEKDAY(J12)=1,WEEKDAY(J12)=7),"",Erfassung!$B$5*SUM(Erfassung!$J5:$J5)/5),"F")</f>
        <v>4.2</v>
      </c>
      <c r="K13" s="98">
        <f>IF(ISNA(VLOOKUP(K12,'Feiertage und Ferien'!$A:$E,3,FALSE)),IF(OR(WEEKDAY(K12)=1,WEEKDAY(K12)=7),"",Erfassung!$B$5*SUM(Erfassung!$J5:$J5)/5),"F")</f>
        <v>4.2</v>
      </c>
      <c r="L13" s="98" t="str">
        <f>IF(ISNA(VLOOKUP(L12,'Feiertage und Ferien'!$A:$E,3,FALSE)),IF(OR(WEEKDAY(L12)=1,WEEKDAY(L12)=7),"",Erfassung!$B$5*SUM(Erfassung!$J5:$J5)/5),"F")</f>
        <v/>
      </c>
      <c r="M13" s="98" t="str">
        <f>IF(ISNA(VLOOKUP(M12,'Feiertage und Ferien'!$A:$E,3,FALSE)),IF(OR(WEEKDAY(M12)=1,WEEKDAY(M12)=7),"",Erfassung!$B$5*SUM(Erfassung!$J5:$J5)/5),"F")</f>
        <v/>
      </c>
      <c r="N13" s="98">
        <f>IF(ISNA(VLOOKUP(N12,'Feiertage und Ferien'!$A:$E,3,FALSE)),IF(OR(WEEKDAY(N12)=1,WEEKDAY(N12)=7),"",Erfassung!$B$5*SUM(Erfassung!$J5:$J5)/5),"F")</f>
        <v>4.2</v>
      </c>
      <c r="O13" s="98">
        <f>IF(ISNA(VLOOKUP(O12,'Feiertage und Ferien'!$A:$E,3,FALSE)),IF(OR(WEEKDAY(O12)=1,WEEKDAY(O12)=7),"",Erfassung!$B$5*SUM(Erfassung!$J5:$J5)/5),"F")</f>
        <v>4.2</v>
      </c>
      <c r="P13" s="98">
        <f>IF(ISNA(VLOOKUP(P12,'Feiertage und Ferien'!$A:$E,3,FALSE)),IF(OR(WEEKDAY(P12)=1,WEEKDAY(P12)=7),"",Erfassung!$B$5*SUM(Erfassung!$J5:$J5)/5),"F")</f>
        <v>4.2</v>
      </c>
      <c r="Q13" s="98">
        <f>IF(ISNA(VLOOKUP(Q12,'Feiertage und Ferien'!$A:$E,3,FALSE)),IF(OR(WEEKDAY(Q12)=1,WEEKDAY(Q12)=7),"",Erfassung!$B$5*SUM(Erfassung!$J5:$J5)/5),"F")</f>
        <v>4.2</v>
      </c>
      <c r="R13" s="98">
        <f>IF(ISNA(VLOOKUP(R12,'Feiertage und Ferien'!$A:$E,3,FALSE)),IF(OR(WEEKDAY(R12)=1,WEEKDAY(R12)=7),"",Erfassung!$B$5*SUM(Erfassung!$J5:$J5)/5),"F")</f>
        <v>4.2</v>
      </c>
      <c r="S13" s="98" t="str">
        <f>IF(ISNA(VLOOKUP(S12,'Feiertage und Ferien'!$A:$E,3,FALSE)),IF(OR(WEEKDAY(S12)=1,WEEKDAY(S12)=7),"",Erfassung!$B$5*SUM(Erfassung!$J5:$J5)/5),"F")</f>
        <v/>
      </c>
      <c r="T13" s="98" t="str">
        <f>IF(ISNA(VLOOKUP(T12,'Feiertage und Ferien'!$A:$E,3,FALSE)),IF(OR(WEEKDAY(T12)=1,WEEKDAY(T12)=7),"",Erfassung!$B$5*SUM(Erfassung!$J5:$J5)/5),"F")</f>
        <v/>
      </c>
      <c r="U13" s="98">
        <f>IF(ISNA(VLOOKUP(U12,'Feiertage und Ferien'!$A:$E,3,FALSE)),IF(OR(WEEKDAY(U12)=1,WEEKDAY(U12)=7),"",Erfassung!$B$5*SUM(Erfassung!$J5:$J5)/5),"F")</f>
        <v>4.2</v>
      </c>
      <c r="V13" s="98">
        <f>IF(ISNA(VLOOKUP(V12,'Feiertage und Ferien'!$A:$E,3,FALSE)),IF(OR(WEEKDAY(V12)=1,WEEKDAY(V12)=7),"",Erfassung!$B$5*SUM(Erfassung!$J5:$J5)/5),"F")</f>
        <v>4.2</v>
      </c>
      <c r="W13" s="98">
        <f>IF(ISNA(VLOOKUP(W12,'Feiertage und Ferien'!$A:$E,3,FALSE)),IF(OR(WEEKDAY(W12)=1,WEEKDAY(W12)=7),"",Erfassung!$B$5*SUM(Erfassung!$J5:$J5)/5),"F")</f>
        <v>4.2</v>
      </c>
      <c r="X13" s="98">
        <f>IF(ISNA(VLOOKUP(X12,'Feiertage und Ferien'!$A:$E,3,FALSE)),IF(OR(WEEKDAY(X12)=1,WEEKDAY(X12)=7),"",Erfassung!$B$5*SUM(Erfassung!$J5:$J5)/5),"F")</f>
        <v>4.2</v>
      </c>
      <c r="Y13" s="98">
        <f>IF(ISNA(VLOOKUP(Y12,'Feiertage und Ferien'!$A:$E,3,FALSE)),IF(OR(WEEKDAY(Y12)=1,WEEKDAY(Y12)=7),"",Erfassung!$B$5*SUM(Erfassung!$J5:$J5)/5),"F")</f>
        <v>4.2</v>
      </c>
      <c r="Z13" s="98" t="str">
        <f>IF(ISNA(VLOOKUP(Z12,'Feiertage und Ferien'!$A:$E,3,FALSE)),IF(OR(WEEKDAY(Z12)=1,WEEKDAY(Z12)=7),"",Erfassung!$B$5*SUM(Erfassung!$J5:$J5)/5),"F")</f>
        <v/>
      </c>
      <c r="AA13" s="98" t="str">
        <f>IF(ISNA(VLOOKUP(AA12,'Feiertage und Ferien'!$A:$E,3,FALSE)),IF(OR(WEEKDAY(AA12)=1,WEEKDAY(AA12)=7),"",Erfassung!$B$5*SUM(Erfassung!$J5:$J5)/5),"F")</f>
        <v/>
      </c>
      <c r="AB13" s="98">
        <f>IF(ISNA(VLOOKUP(AB12,'Feiertage und Ferien'!$A:$E,3,FALSE)),IF(OR(WEEKDAY(AB12)=1,WEEKDAY(AB12)=7),"",Erfassung!$B$5*SUM(Erfassung!$J5:$J5)/5),"F")</f>
        <v>4.2</v>
      </c>
      <c r="AC13" s="98">
        <f>IF(ISNA(VLOOKUP(AC12,'Feiertage und Ferien'!$A:$E,3,FALSE)),IF(OR(WEEKDAY(AC12)=1,WEEKDAY(AC12)=7),"",Erfassung!$B$5*SUM(Erfassung!$J5:$J5)/5),"F")</f>
        <v>4.2</v>
      </c>
      <c r="AD13" s="98">
        <f>IF(ISNA(VLOOKUP(AD12,'Feiertage und Ferien'!$A:$E,3,FALSE)),IF(OR(WEEKDAY(AD12)=1,WEEKDAY(AD12)=7),"",Erfassung!$B$5*SUM(Erfassung!$J5:$J5)/5),"F")</f>
        <v>4.2</v>
      </c>
      <c r="AE13" s="98">
        <f>IF(ISNA(VLOOKUP(AE12,'Feiertage und Ferien'!$A:$E,3,FALSE)),IF(OR(WEEKDAY(AE12)=1,WEEKDAY(AE12)=7),"",Erfassung!$B$5*SUM(Erfassung!$J5:$J5)/5),"F")</f>
        <v>4.2</v>
      </c>
      <c r="AF13" s="99" t="str">
        <f>IF(ISNA(VLOOKUP(AF12,'Feiertage und Ferien'!$A:$E,3,FALSE)),IF(OR(WEEKDAY(AF12)=1,WEEKDAY(AF12)=7),"",Erfassung!$B$5*SUM(Erfassung!$J5:$J5)/5),"F")</f>
        <v/>
      </c>
      <c r="AG13" s="1"/>
      <c r="AH13" s="1"/>
      <c r="AI13" s="109">
        <f>Erfassung!J5+20%</f>
        <v>0.7</v>
      </c>
      <c r="AJ13" s="120" t="s">
        <v>34</v>
      </c>
      <c r="AK13" s="181">
        <f>(Arbeitszeiten!AJ14-AH14)/Erfassung!J5*'% Änderung unter Jahr'!E8</f>
        <v>0</v>
      </c>
      <c r="AL13" s="110"/>
    </row>
    <row r="14" spans="1:38" ht="12" customHeight="1" thickBot="1" x14ac:dyDescent="0.25">
      <c r="A14" s="253"/>
      <c r="B14" s="100">
        <f>IF(B13="F",B13,Arbeitstage!B11)</f>
        <v>1</v>
      </c>
      <c r="C14" s="101">
        <f>IF(C13="F",C13,Arbeitstage!C11)</f>
        <v>1</v>
      </c>
      <c r="D14" s="101" t="str">
        <f>IF(D13="F",D13,Arbeitstage!D11)</f>
        <v>F</v>
      </c>
      <c r="E14" s="101" t="str">
        <f>IF(E13="F",E13,Arbeitstage!E11)</f>
        <v>F</v>
      </c>
      <c r="F14" s="101" t="str">
        <f>IF(F13="F",F13,Arbeitstage!F11)</f>
        <v>F</v>
      </c>
      <c r="G14" s="101" t="str">
        <f>IF(G13="F",G13,Arbeitstage!G11)</f>
        <v>F</v>
      </c>
      <c r="H14" s="101" t="str">
        <f>IF(H13="F",H13,Arbeitstage!H11)</f>
        <v>F</v>
      </c>
      <c r="I14" s="101" t="str">
        <f>IF(I13="F",I13,Arbeitstage!I11)</f>
        <v>F</v>
      </c>
      <c r="J14" s="101" t="str">
        <f>IF(J13="F",J13,Arbeitstage!J11)</f>
        <v>F</v>
      </c>
      <c r="K14" s="101" t="str">
        <f>IF(K13="F",K13,Arbeitstage!K11)</f>
        <v>F</v>
      </c>
      <c r="L14" s="101" t="str">
        <f>IF(L13="F",L13,Arbeitstage!L11)</f>
        <v>F</v>
      </c>
      <c r="M14" s="101" t="str">
        <f>IF(M13="F",M13,Arbeitstage!M11)</f>
        <v>F</v>
      </c>
      <c r="N14" s="101" t="str">
        <f>IF(N13="F",N13,Arbeitstage!N11)</f>
        <v>F</v>
      </c>
      <c r="O14" s="101" t="str">
        <f>IF(O13="F",O13,Arbeitstage!O11)</f>
        <v>F</v>
      </c>
      <c r="P14" s="101" t="str">
        <f>IF(P13="F",P13,Arbeitstage!P11)</f>
        <v>F</v>
      </c>
      <c r="Q14" s="101" t="str">
        <f>IF(Q13="F",Q13,Arbeitstage!Q11)</f>
        <v>F</v>
      </c>
      <c r="R14" s="101" t="str">
        <f>IF(R13="F",R13,Arbeitstage!R11)</f>
        <v>F</v>
      </c>
      <c r="S14" s="101" t="str">
        <f>IF(S13="F",S13,Arbeitstage!S11)</f>
        <v>F</v>
      </c>
      <c r="T14" s="101" t="str">
        <f>IF(T13="F",T13,Arbeitstage!T11)</f>
        <v>F</v>
      </c>
      <c r="U14" s="101">
        <f>IF(U13="F",U13,Arbeitstage!U11)</f>
        <v>1</v>
      </c>
      <c r="V14" s="101">
        <f>IF(V13="F",V13,Arbeitstage!V11)</f>
        <v>1</v>
      </c>
      <c r="W14" s="101">
        <f>IF(W13="F",W13,Arbeitstage!W11)</f>
        <v>1</v>
      </c>
      <c r="X14" s="101">
        <f>IF(X13="F",X13,Arbeitstage!X11)</f>
        <v>1</v>
      </c>
      <c r="Y14" s="101">
        <f>IF(Y13="F",Y13,Arbeitstage!Y11)</f>
        <v>1</v>
      </c>
      <c r="Z14" s="101" t="str">
        <f>IF(Z13="F",Z13,Arbeitstage!Z11)</f>
        <v/>
      </c>
      <c r="AA14" s="101" t="str">
        <f>IF(AA13="F",AA13,Arbeitstage!AA11)</f>
        <v/>
      </c>
      <c r="AB14" s="101">
        <f>IF(AB13="F",AB13,Arbeitstage!AB11)</f>
        <v>1</v>
      </c>
      <c r="AC14" s="101">
        <f>IF(AC13="F",AC13,Arbeitstage!AC11)</f>
        <v>1</v>
      </c>
      <c r="AD14" s="101">
        <f>IF(AD13="F",AD13,Arbeitstage!AD11)</f>
        <v>1</v>
      </c>
      <c r="AE14" s="101">
        <f>IF(AE13="F",AE13,Arbeitstage!AE11)</f>
        <v>1</v>
      </c>
      <c r="AF14" s="102" t="str">
        <f>IF(AF13="F",AF13,Arbeitstage!AF11)</f>
        <v/>
      </c>
      <c r="AG14" s="107">
        <f>SUM(Erfassung!$D:$D)/12</f>
        <v>1.6666666666666667</v>
      </c>
      <c r="AH14" s="106">
        <f>IF(AG14="","",AG14*Erfassung!B5*SUM(Erfassung!J5:J5)/5)</f>
        <v>7</v>
      </c>
      <c r="AI14" s="108">
        <f>SUM(B14:AF14)</f>
        <v>11</v>
      </c>
      <c r="AJ14" s="120">
        <f>SUM(B13:AF13)</f>
        <v>84.000000000000028</v>
      </c>
      <c r="AK14" s="113">
        <f>ROUND(AI14*AI13/5,1)*5</f>
        <v>7.5</v>
      </c>
      <c r="AL14" s="110"/>
    </row>
    <row r="15" spans="1:38" ht="12.75" hidden="1" customHeight="1" x14ac:dyDescent="0.2">
      <c r="A15" s="18"/>
      <c r="B15" s="32">
        <f>AE12+1</f>
        <v>46143</v>
      </c>
      <c r="C15" s="33">
        <f t="shared" ref="C15:AF15" si="4">B15+1</f>
        <v>46144</v>
      </c>
      <c r="D15" s="33">
        <f t="shared" si="4"/>
        <v>46145</v>
      </c>
      <c r="E15" s="33">
        <f t="shared" si="4"/>
        <v>46146</v>
      </c>
      <c r="F15" s="33">
        <f t="shared" si="4"/>
        <v>46147</v>
      </c>
      <c r="G15" s="33">
        <f t="shared" si="4"/>
        <v>46148</v>
      </c>
      <c r="H15" s="33">
        <f t="shared" si="4"/>
        <v>46149</v>
      </c>
      <c r="I15" s="33">
        <f t="shared" si="4"/>
        <v>46150</v>
      </c>
      <c r="J15" s="33">
        <f t="shared" si="4"/>
        <v>46151</v>
      </c>
      <c r="K15" s="33">
        <f t="shared" si="4"/>
        <v>46152</v>
      </c>
      <c r="L15" s="33">
        <f t="shared" si="4"/>
        <v>46153</v>
      </c>
      <c r="M15" s="33">
        <f t="shared" si="4"/>
        <v>46154</v>
      </c>
      <c r="N15" s="33">
        <f t="shared" si="4"/>
        <v>46155</v>
      </c>
      <c r="O15" s="33">
        <f t="shared" si="4"/>
        <v>46156</v>
      </c>
      <c r="P15" s="33">
        <f t="shared" si="4"/>
        <v>46157</v>
      </c>
      <c r="Q15" s="33">
        <f t="shared" si="4"/>
        <v>46158</v>
      </c>
      <c r="R15" s="33">
        <f t="shared" si="4"/>
        <v>46159</v>
      </c>
      <c r="S15" s="33">
        <f t="shared" si="4"/>
        <v>46160</v>
      </c>
      <c r="T15" s="33">
        <f t="shared" si="4"/>
        <v>46161</v>
      </c>
      <c r="U15" s="33">
        <f t="shared" si="4"/>
        <v>46162</v>
      </c>
      <c r="V15" s="33">
        <f t="shared" si="4"/>
        <v>46163</v>
      </c>
      <c r="W15" s="33">
        <f t="shared" si="4"/>
        <v>46164</v>
      </c>
      <c r="X15" s="33">
        <f t="shared" si="4"/>
        <v>46165</v>
      </c>
      <c r="Y15" s="33">
        <f t="shared" si="4"/>
        <v>46166</v>
      </c>
      <c r="Z15" s="33">
        <f t="shared" si="4"/>
        <v>46167</v>
      </c>
      <c r="AA15" s="33">
        <f t="shared" si="4"/>
        <v>46168</v>
      </c>
      <c r="AB15" s="33">
        <f t="shared" si="4"/>
        <v>46169</v>
      </c>
      <c r="AC15" s="33">
        <f t="shared" si="4"/>
        <v>46170</v>
      </c>
      <c r="AD15" s="33">
        <f t="shared" si="4"/>
        <v>46171</v>
      </c>
      <c r="AE15" s="33">
        <f t="shared" si="4"/>
        <v>46172</v>
      </c>
      <c r="AF15" s="34">
        <f t="shared" si="4"/>
        <v>46173</v>
      </c>
      <c r="AI15" s="43"/>
      <c r="AJ15" s="121"/>
      <c r="AK15" s="61"/>
      <c r="AL15" s="110"/>
    </row>
    <row r="16" spans="1:38" ht="12.75" customHeight="1" x14ac:dyDescent="0.2">
      <c r="A16" s="251" t="s">
        <v>6</v>
      </c>
      <c r="B16" s="97">
        <f>IF(ISNA(VLOOKUP(B15,'Feiertage und Ferien'!$A:$E,3,FALSE)),IF(OR(WEEKDAY(B15)=1,WEEKDAY(B15)=7),"",Erfassung!$B$5*SUM(Erfassung!$K5:$K5)/5),"F")</f>
        <v>4.2</v>
      </c>
      <c r="C16" s="98" t="str">
        <f>IF(ISNA(VLOOKUP(C15,'Feiertage und Ferien'!$A:$E,3,FALSE)),IF(OR(WEEKDAY(C15)=1,WEEKDAY(C15)=7),"",Erfassung!$B$5*SUM(Erfassung!$K5:$K5)/5),"F")</f>
        <v/>
      </c>
      <c r="D16" s="98" t="str">
        <f>IF(ISNA(VLOOKUP(D15,'Feiertage und Ferien'!$A:$E,3,FALSE)),IF(OR(WEEKDAY(D15)=1,WEEKDAY(D15)=7),"",Erfassung!$B$5*SUM(Erfassung!$K5:$K5)/5),"F")</f>
        <v/>
      </c>
      <c r="E16" s="98">
        <f>IF(ISNA(VLOOKUP(E15,'Feiertage und Ferien'!$A:$E,3,FALSE)),IF(OR(WEEKDAY(E15)=1,WEEKDAY(E15)=7),"",Erfassung!$B$5*SUM(Erfassung!$K5:$K5)/5),"F")</f>
        <v>4.2</v>
      </c>
      <c r="F16" s="98">
        <f>IF(ISNA(VLOOKUP(F15,'Feiertage und Ferien'!$A:$E,3,FALSE)),IF(OR(WEEKDAY(F15)=1,WEEKDAY(F15)=7),"",Erfassung!$B$5*SUM(Erfassung!$K5:$K5)/5),"F")</f>
        <v>4.2</v>
      </c>
      <c r="G16" s="98">
        <f>IF(ISNA(VLOOKUP(G15,'Feiertage und Ferien'!$A:$E,3,FALSE)),IF(OR(WEEKDAY(G15)=1,WEEKDAY(G15)=7),"",Erfassung!$B$5*SUM(Erfassung!$K5:$K5)/5),"F")</f>
        <v>4.2</v>
      </c>
      <c r="H16" s="98">
        <f>IF(ISNA(VLOOKUP(H15,'Feiertage und Ferien'!$A:$E,3,FALSE)),IF(OR(WEEKDAY(H15)=1,WEEKDAY(H15)=7),"",Erfassung!$B$5*SUM(Erfassung!$K5:$K5)/5),"F")</f>
        <v>4.2</v>
      </c>
      <c r="I16" s="98">
        <f>IF(ISNA(VLOOKUP(I15,'Feiertage und Ferien'!$A:$E,3,FALSE)),IF(OR(WEEKDAY(I15)=1,WEEKDAY(I15)=7),"",Erfassung!$B$5*SUM(Erfassung!$K5:$K5)/5),"F")</f>
        <v>4.2</v>
      </c>
      <c r="J16" s="98" t="str">
        <f>IF(ISNA(VLOOKUP(J15,'Feiertage und Ferien'!$A:$E,3,FALSE)),IF(OR(WEEKDAY(J15)=1,WEEKDAY(J15)=7),"",Erfassung!$B$5*SUM(Erfassung!$K5:$K5)/5),"F")</f>
        <v/>
      </c>
      <c r="K16" s="98" t="str">
        <f>IF(ISNA(VLOOKUP(K15,'Feiertage und Ferien'!$A:$E,3,FALSE)),IF(OR(WEEKDAY(K15)=1,WEEKDAY(K15)=7),"",Erfassung!$B$5*SUM(Erfassung!$K5:$K5)/5),"F")</f>
        <v/>
      </c>
      <c r="L16" s="98">
        <f>IF(ISNA(VLOOKUP(L15,'Feiertage und Ferien'!$A:$E,3,FALSE)),IF(OR(WEEKDAY(L15)=1,WEEKDAY(L15)=7),"",Erfassung!$B$5*SUM(Erfassung!$K5:$K5)/5),"F")</f>
        <v>4.2</v>
      </c>
      <c r="M16" s="98">
        <f>IF(ISNA(VLOOKUP(M15,'Feiertage und Ferien'!$A:$E,3,FALSE)),IF(OR(WEEKDAY(M15)=1,WEEKDAY(M15)=7),"",Erfassung!$B$5*SUM(Erfassung!$K5:$K5)/5),"F")</f>
        <v>4.2</v>
      </c>
      <c r="N16" s="98">
        <f>IF(ISNA(VLOOKUP(N15,'Feiertage und Ferien'!$A:$E,3,FALSE)),IF(OR(WEEKDAY(N15)=1,WEEKDAY(N15)=7),"",Erfassung!$B$5*SUM(Erfassung!$K5:$K5)/5),"F")</f>
        <v>4.2</v>
      </c>
      <c r="O16" s="98" t="str">
        <f>IF(ISNA(VLOOKUP(O15,'Feiertage und Ferien'!$A:$E,3,FALSE)),IF(OR(WEEKDAY(O15)=1,WEEKDAY(O15)=7),"",Erfassung!$B$5*SUM(Erfassung!$K5:$K5)/5),"F")</f>
        <v>F</v>
      </c>
      <c r="P16" s="98">
        <f>IF(ISNA(VLOOKUP(P15,'Feiertage und Ferien'!$A:$E,3,FALSE)),IF(OR(WEEKDAY(P15)=1,WEEKDAY(P15)=7),"",Erfassung!$B$5*SUM(Erfassung!$K5:$K5)/5),"F")</f>
        <v>4.2</v>
      </c>
      <c r="Q16" s="98" t="str">
        <f>IF(ISNA(VLOOKUP(Q15,'Feiertage und Ferien'!$A:$E,3,FALSE)),IF(OR(WEEKDAY(Q15)=1,WEEKDAY(Q15)=7),"",Erfassung!$B$5*SUM(Erfassung!$K5:$K5)/5),"F")</f>
        <v/>
      </c>
      <c r="R16" s="98" t="str">
        <f>IF(ISNA(VLOOKUP(R15,'Feiertage und Ferien'!$A:$E,3,FALSE)),IF(OR(WEEKDAY(R15)=1,WEEKDAY(R15)=7),"",Erfassung!$B$5*SUM(Erfassung!$K5:$K5)/5),"F")</f>
        <v/>
      </c>
      <c r="S16" s="98">
        <f>IF(ISNA(VLOOKUP(S15,'Feiertage und Ferien'!$A:$E,3,FALSE)),IF(OR(WEEKDAY(S15)=1,WEEKDAY(S15)=7),"",Erfassung!$B$5*SUM(Erfassung!$K5:$K5)/5),"F")</f>
        <v>4.2</v>
      </c>
      <c r="T16" s="98">
        <f>IF(ISNA(VLOOKUP(T15,'Feiertage und Ferien'!$A:$E,3,FALSE)),IF(OR(WEEKDAY(T15)=1,WEEKDAY(T15)=7),"",Erfassung!$B$5*SUM(Erfassung!$K5:$K5)/5),"F")</f>
        <v>4.2</v>
      </c>
      <c r="U16" s="98">
        <f>IF(ISNA(VLOOKUP(U15,'Feiertage und Ferien'!$A:$E,3,FALSE)),IF(OR(WEEKDAY(U15)=1,WEEKDAY(U15)=7),"",Erfassung!$B$5*SUM(Erfassung!$K5:$K5)/5),"F")</f>
        <v>4.2</v>
      </c>
      <c r="V16" s="98">
        <f>IF(ISNA(VLOOKUP(V15,'Feiertage und Ferien'!$A:$E,3,FALSE)),IF(OR(WEEKDAY(V15)=1,WEEKDAY(V15)=7),"",Erfassung!$B$5*SUM(Erfassung!$K5:$K5)/5),"F")</f>
        <v>4.2</v>
      </c>
      <c r="W16" s="98">
        <f>IF(ISNA(VLOOKUP(W15,'Feiertage und Ferien'!$A:$E,3,FALSE)),IF(OR(WEEKDAY(W15)=1,WEEKDAY(W15)=7),"",Erfassung!$B$5*SUM(Erfassung!$K5:$K5)/5),"F")</f>
        <v>4.2</v>
      </c>
      <c r="X16" s="98" t="str">
        <f>IF(ISNA(VLOOKUP(X15,'Feiertage und Ferien'!$A:$E,3,FALSE)),IF(OR(WEEKDAY(X15)=1,WEEKDAY(X15)=7),"",Erfassung!$B$5*SUM(Erfassung!$K5:$K5)/5),"F")</f>
        <v/>
      </c>
      <c r="Y16" s="98" t="str">
        <f>IF(ISNA(VLOOKUP(Y15,'Feiertage und Ferien'!$A:$E,3,FALSE)),IF(OR(WEEKDAY(Y15)=1,WEEKDAY(Y15)=7),"",Erfassung!$B$5*SUM(Erfassung!$K5:$K5)/5),"F")</f>
        <v/>
      </c>
      <c r="Z16" s="98" t="str">
        <f>IF(ISNA(VLOOKUP(Z15,'Feiertage und Ferien'!$A:$E,3,FALSE)),IF(OR(WEEKDAY(Z15)=1,WEEKDAY(Z15)=7),"",Erfassung!$B$5*SUM(Erfassung!$K5:$K5)/5),"F")</f>
        <v>F</v>
      </c>
      <c r="AA16" s="98">
        <f>IF(ISNA(VLOOKUP(AA15,'Feiertage und Ferien'!$A:$E,3,FALSE)),IF(OR(WEEKDAY(AA15)=1,WEEKDAY(AA15)=7),"",Erfassung!$B$5*SUM(Erfassung!$K5:$K5)/5),"F")</f>
        <v>4.2</v>
      </c>
      <c r="AB16" s="98">
        <f>IF(ISNA(VLOOKUP(AB15,'Feiertage und Ferien'!$A:$E,3,FALSE)),IF(OR(WEEKDAY(AB15)=1,WEEKDAY(AB15)=7),"",Erfassung!$B$5*SUM(Erfassung!$K5:$K5)/5),"F")</f>
        <v>4.2</v>
      </c>
      <c r="AC16" s="98">
        <f>IF(ISNA(VLOOKUP(AC15,'Feiertage und Ferien'!$A:$E,3,FALSE)),IF(OR(WEEKDAY(AC15)=1,WEEKDAY(AC15)=7),"",Erfassung!$B$5*SUM(Erfassung!$K5:$K5)/5),"F")</f>
        <v>4.2</v>
      </c>
      <c r="AD16" s="98">
        <f>IF(ISNA(VLOOKUP(AD15,'Feiertage und Ferien'!$A:$E,3,FALSE)),IF(OR(WEEKDAY(AD15)=1,WEEKDAY(AD15)=7),"",Erfassung!$B$5*SUM(Erfassung!$K5:$K5)/5),"F")</f>
        <v>4.2</v>
      </c>
      <c r="AE16" s="98" t="str">
        <f>IF(ISNA(VLOOKUP(AE15,'Feiertage und Ferien'!$A:$E,3,FALSE)),IF(OR(WEEKDAY(AE15)=1,WEEKDAY(AE15)=7),"",Erfassung!$B$5*SUM(Erfassung!$K5:$K5)/5),"F")</f>
        <v/>
      </c>
      <c r="AF16" s="99" t="str">
        <f>IF(ISNA(VLOOKUP(AF15,'Feiertage und Ferien'!$A:$E,3,FALSE)),IF(OR(WEEKDAY(AF15)=1,WEEKDAY(AF15)=7),"",Erfassung!$B$5*SUM(Erfassung!$K5:$K5)/5),"F")</f>
        <v/>
      </c>
      <c r="AG16" s="1"/>
      <c r="AH16" s="1"/>
      <c r="AI16" s="109">
        <f>Erfassung!K5+20%</f>
        <v>0.7</v>
      </c>
      <c r="AJ16" s="120" t="s">
        <v>6</v>
      </c>
      <c r="AK16" s="181">
        <f>(Arbeitszeiten!AJ17-AH17)/Erfassung!K5*'% Änderung unter Jahr'!F8</f>
        <v>0</v>
      </c>
      <c r="AL16" s="110"/>
    </row>
    <row r="17" spans="1:38" ht="12" customHeight="1" thickBot="1" x14ac:dyDescent="0.25">
      <c r="A17" s="253"/>
      <c r="B17" s="100">
        <f>IF(B16="F",B16,Arbeitstage!B13)</f>
        <v>1</v>
      </c>
      <c r="C17" s="101" t="str">
        <f>IF(C16="F",C16,Arbeitstage!C13)</f>
        <v/>
      </c>
      <c r="D17" s="101" t="str">
        <f>IF(D16="F",D16,Arbeitstage!D13)</f>
        <v/>
      </c>
      <c r="E17" s="101">
        <f>IF(E16="F",E16,Arbeitstage!E13)</f>
        <v>1</v>
      </c>
      <c r="F17" s="101">
        <f>IF(F16="F",F16,Arbeitstage!F13)</f>
        <v>1</v>
      </c>
      <c r="G17" s="101">
        <f>IF(G16="F",G16,Arbeitstage!G13)</f>
        <v>1</v>
      </c>
      <c r="H17" s="101">
        <f>IF(H16="F",H16,Arbeitstage!H13)</f>
        <v>1</v>
      </c>
      <c r="I17" s="101">
        <f>IF(I16="F",I16,Arbeitstage!I13)</f>
        <v>1</v>
      </c>
      <c r="J17" s="101" t="str">
        <f>IF(J16="F",J16,Arbeitstage!J13)</f>
        <v/>
      </c>
      <c r="K17" s="101" t="str">
        <f>IF(K16="F",K16,Arbeitstage!K13)</f>
        <v/>
      </c>
      <c r="L17" s="101">
        <f>IF(L16="F",L16,Arbeitstage!L13)</f>
        <v>1</v>
      </c>
      <c r="M17" s="101">
        <f>IF(M16="F",M16,Arbeitstage!M13)</f>
        <v>1</v>
      </c>
      <c r="N17" s="101">
        <f>IF(N16="F",N16,Arbeitstage!N13)</f>
        <v>1</v>
      </c>
      <c r="O17" s="101" t="str">
        <f>IF(O16="F",O16,Arbeitstage!O13)</f>
        <v>F</v>
      </c>
      <c r="P17" s="101">
        <f>IF(P16="F",P16,Arbeitstage!P13)</f>
        <v>1</v>
      </c>
      <c r="Q17" s="101" t="str">
        <f>IF(Q16="F",Q16,Arbeitstage!Q13)</f>
        <v/>
      </c>
      <c r="R17" s="101" t="str">
        <f>IF(R16="F",R16,Arbeitstage!R13)</f>
        <v/>
      </c>
      <c r="S17" s="101">
        <f>IF(S16="F",S16,Arbeitstage!S13)</f>
        <v>1</v>
      </c>
      <c r="T17" s="101">
        <f>IF(T16="F",T16,Arbeitstage!T13)</f>
        <v>1</v>
      </c>
      <c r="U17" s="101">
        <f>IF(U16="F",U16,Arbeitstage!U13)</f>
        <v>1</v>
      </c>
      <c r="V17" s="101">
        <f>IF(V16="F",V16,Arbeitstage!V13)</f>
        <v>1</v>
      </c>
      <c r="W17" s="101">
        <f>IF(W16="F",W16,Arbeitstage!W13)</f>
        <v>1</v>
      </c>
      <c r="X17" s="101" t="str">
        <f>IF(X16="F",X16,Arbeitstage!X13)</f>
        <v/>
      </c>
      <c r="Y17" s="101" t="str">
        <f>IF(Y16="F",Y16,Arbeitstage!Y13)</f>
        <v/>
      </c>
      <c r="Z17" s="101" t="str">
        <f>IF(Z16="F",Z16,Arbeitstage!Z13)</f>
        <v>F</v>
      </c>
      <c r="AA17" s="101">
        <f>IF(AA16="F",AA16,Arbeitstage!AA13)</f>
        <v>1</v>
      </c>
      <c r="AB17" s="101">
        <f>IF(AB16="F",AB16,Arbeitstage!AB13)</f>
        <v>1</v>
      </c>
      <c r="AC17" s="101">
        <f>IF(AC16="F",AC16,Arbeitstage!AC13)</f>
        <v>1</v>
      </c>
      <c r="AD17" s="101">
        <f>IF(AD16="F",AD16,Arbeitstage!AD13)</f>
        <v>1</v>
      </c>
      <c r="AE17" s="101" t="str">
        <f>IF(AE16="F",AE16,Arbeitstage!AE13)</f>
        <v/>
      </c>
      <c r="AF17" s="102" t="str">
        <f>IF(AF16="F",AF16,Arbeitstage!AF13)</f>
        <v/>
      </c>
      <c r="AG17" s="107">
        <f>SUM(Erfassung!$D:$D)/12</f>
        <v>1.6666666666666667</v>
      </c>
      <c r="AH17" s="106">
        <f>IF(AG17="","",AG17*Erfassung!B5*SUM(Erfassung!K5:K5)/5)</f>
        <v>7</v>
      </c>
      <c r="AI17" s="108">
        <f>SUM(B17:AF17)</f>
        <v>19</v>
      </c>
      <c r="AJ17" s="120">
        <f>SUM(B16:AF16)</f>
        <v>79.800000000000026</v>
      </c>
      <c r="AK17" s="113">
        <f>ROUND(AI17*AI16/5,1)*5</f>
        <v>13.5</v>
      </c>
      <c r="AL17" s="110"/>
    </row>
    <row r="18" spans="1:38" ht="12.75" hidden="1" customHeight="1" x14ac:dyDescent="0.2">
      <c r="A18" s="18"/>
      <c r="B18" s="52">
        <f>AF15+1</f>
        <v>46174</v>
      </c>
      <c r="C18" s="53">
        <f t="shared" ref="C18:AE18" si="5">B18+1</f>
        <v>46175</v>
      </c>
      <c r="D18" s="53">
        <f t="shared" si="5"/>
        <v>46176</v>
      </c>
      <c r="E18" s="53">
        <f t="shared" si="5"/>
        <v>46177</v>
      </c>
      <c r="F18" s="53">
        <f t="shared" si="5"/>
        <v>46178</v>
      </c>
      <c r="G18" s="53">
        <f t="shared" si="5"/>
        <v>46179</v>
      </c>
      <c r="H18" s="53">
        <f t="shared" si="5"/>
        <v>46180</v>
      </c>
      <c r="I18" s="53">
        <f t="shared" si="5"/>
        <v>46181</v>
      </c>
      <c r="J18" s="53">
        <f t="shared" si="5"/>
        <v>46182</v>
      </c>
      <c r="K18" s="53">
        <f t="shared" si="5"/>
        <v>46183</v>
      </c>
      <c r="L18" s="53">
        <f t="shared" si="5"/>
        <v>46184</v>
      </c>
      <c r="M18" s="53">
        <f t="shared" si="5"/>
        <v>46185</v>
      </c>
      <c r="N18" s="53">
        <f t="shared" si="5"/>
        <v>46186</v>
      </c>
      <c r="O18" s="53">
        <f t="shared" si="5"/>
        <v>46187</v>
      </c>
      <c r="P18" s="53">
        <f t="shared" si="5"/>
        <v>46188</v>
      </c>
      <c r="Q18" s="53">
        <f t="shared" si="5"/>
        <v>46189</v>
      </c>
      <c r="R18" s="53">
        <f t="shared" si="5"/>
        <v>46190</v>
      </c>
      <c r="S18" s="53">
        <f t="shared" si="5"/>
        <v>46191</v>
      </c>
      <c r="T18" s="53">
        <f t="shared" si="5"/>
        <v>46192</v>
      </c>
      <c r="U18" s="53">
        <f t="shared" si="5"/>
        <v>46193</v>
      </c>
      <c r="V18" s="53">
        <f t="shared" si="5"/>
        <v>46194</v>
      </c>
      <c r="W18" s="53">
        <f t="shared" si="5"/>
        <v>46195</v>
      </c>
      <c r="X18" s="53">
        <f t="shared" si="5"/>
        <v>46196</v>
      </c>
      <c r="Y18" s="53">
        <f t="shared" si="5"/>
        <v>46197</v>
      </c>
      <c r="Z18" s="53">
        <f t="shared" si="5"/>
        <v>46198</v>
      </c>
      <c r="AA18" s="53">
        <f t="shared" si="5"/>
        <v>46199</v>
      </c>
      <c r="AB18" s="53">
        <f t="shared" si="5"/>
        <v>46200</v>
      </c>
      <c r="AC18" s="53">
        <f t="shared" si="5"/>
        <v>46201</v>
      </c>
      <c r="AD18" s="53">
        <f t="shared" si="5"/>
        <v>46202</v>
      </c>
      <c r="AE18" s="53">
        <f t="shared" si="5"/>
        <v>46203</v>
      </c>
      <c r="AF18" s="54"/>
      <c r="AI18" s="43"/>
      <c r="AJ18" s="121"/>
      <c r="AK18" s="61"/>
      <c r="AL18" s="110"/>
    </row>
    <row r="19" spans="1:38" ht="12.75" customHeight="1" x14ac:dyDescent="0.2">
      <c r="A19" s="251" t="s">
        <v>7</v>
      </c>
      <c r="B19" s="97">
        <f>IF(ISNA(VLOOKUP(B18,'Feiertage und Ferien'!$A:$E,3,FALSE)),IF(OR(WEEKDAY(B18)=1,WEEKDAY(B18)=7),"",Erfassung!$B$5*SUM(Erfassung!$L5:$L5)/5),"F")</f>
        <v>4.2</v>
      </c>
      <c r="C19" s="98">
        <f>IF(ISNA(VLOOKUP(C18,'Feiertage und Ferien'!$A:$E,3,FALSE)),IF(OR(WEEKDAY(C18)=1,WEEKDAY(C18)=7),"",Erfassung!$B$5*SUM(Erfassung!$L5:$L5)/5),"F")</f>
        <v>4.2</v>
      </c>
      <c r="D19" s="98">
        <f>IF(ISNA(VLOOKUP(D18,'Feiertage und Ferien'!$A:$E,3,FALSE)),IF(OR(WEEKDAY(D18)=1,WEEKDAY(D18)=7),"",Erfassung!$B$5*SUM(Erfassung!$L5:$L5)/5),"F")</f>
        <v>4.2</v>
      </c>
      <c r="E19" s="98" t="str">
        <f>IF(ISNA(VLOOKUP(E18,'Feiertage und Ferien'!$A:$E,3,FALSE)),IF(OR(WEEKDAY(E18)=1,WEEKDAY(E18)=7),"",Erfassung!$B$5*SUM(Erfassung!$L5:$L5)/5),"F")</f>
        <v>F</v>
      </c>
      <c r="F19" s="98">
        <f>IF(ISNA(VLOOKUP(F18,'Feiertage und Ferien'!$A:$E,3,FALSE)),IF(OR(WEEKDAY(F18)=1,WEEKDAY(F18)=7),"",Erfassung!$B$5*SUM(Erfassung!$L5:$L5)/5),"F")</f>
        <v>4.2</v>
      </c>
      <c r="G19" s="98" t="str">
        <f>IF(ISNA(VLOOKUP(G18,'Feiertage und Ferien'!$A:$E,3,FALSE)),IF(OR(WEEKDAY(G18)=1,WEEKDAY(G18)=7),"",Erfassung!$B$5*SUM(Erfassung!$L5:$L5)/5),"F")</f>
        <v/>
      </c>
      <c r="H19" s="98" t="str">
        <f>IF(ISNA(VLOOKUP(H18,'Feiertage und Ferien'!$A:$E,3,FALSE)),IF(OR(WEEKDAY(H18)=1,WEEKDAY(H18)=7),"",Erfassung!$B$5*SUM(Erfassung!$L5:$L5)/5),"F")</f>
        <v/>
      </c>
      <c r="I19" s="98">
        <f>IF(ISNA(VLOOKUP(I18,'Feiertage und Ferien'!$A:$E,3,FALSE)),IF(OR(WEEKDAY(I18)=1,WEEKDAY(I18)=7),"",Erfassung!$B$5*SUM(Erfassung!$L5:$L5)/5),"F")</f>
        <v>4.2</v>
      </c>
      <c r="J19" s="98">
        <f>IF(ISNA(VLOOKUP(J18,'Feiertage und Ferien'!$A:$E,3,FALSE)),IF(OR(WEEKDAY(J18)=1,WEEKDAY(J18)=7),"",Erfassung!$B$5*SUM(Erfassung!$L5:$L5)/5),"F")</f>
        <v>4.2</v>
      </c>
      <c r="K19" s="98">
        <f>IF(ISNA(VLOOKUP(K18,'Feiertage und Ferien'!$A:$E,3,FALSE)),IF(OR(WEEKDAY(K18)=1,WEEKDAY(K18)=7),"",Erfassung!$B$5*SUM(Erfassung!$L5:$L5)/5),"F")</f>
        <v>4.2</v>
      </c>
      <c r="L19" s="98">
        <f>IF(ISNA(VLOOKUP(L18,'Feiertage und Ferien'!$A:$E,3,FALSE)),IF(OR(WEEKDAY(L18)=1,WEEKDAY(L18)=7),"",Erfassung!$B$5*SUM(Erfassung!$L5:$L5)/5),"F")</f>
        <v>4.2</v>
      </c>
      <c r="M19" s="98">
        <f>IF(ISNA(VLOOKUP(M18,'Feiertage und Ferien'!$A:$E,3,FALSE)),IF(OR(WEEKDAY(M18)=1,WEEKDAY(M18)=7),"",Erfassung!$B$5*SUM(Erfassung!$L5:$L5)/5),"F")</f>
        <v>4.2</v>
      </c>
      <c r="N19" s="98" t="str">
        <f>IF(ISNA(VLOOKUP(N18,'Feiertage und Ferien'!$A:$E,3,FALSE)),IF(OR(WEEKDAY(N18)=1,WEEKDAY(N18)=7),"",Erfassung!$B$5*SUM(Erfassung!$L5:$L5)/5),"F")</f>
        <v/>
      </c>
      <c r="O19" s="98" t="str">
        <f>IF(ISNA(VLOOKUP(O18,'Feiertage und Ferien'!$A:$E,3,FALSE)),IF(OR(WEEKDAY(O18)=1,WEEKDAY(O18)=7),"",Erfassung!$B$5*SUM(Erfassung!$L5:$L5)/5),"F")</f>
        <v/>
      </c>
      <c r="P19" s="98">
        <f>IF(ISNA(VLOOKUP(P18,'Feiertage und Ferien'!$A:$E,3,FALSE)),IF(OR(WEEKDAY(P18)=1,WEEKDAY(P18)=7),"",Erfassung!$B$5*SUM(Erfassung!$L5:$L5)/5),"F")</f>
        <v>4.2</v>
      </c>
      <c r="Q19" s="98">
        <f>IF(ISNA(VLOOKUP(Q18,'Feiertage und Ferien'!$A:$E,3,FALSE)),IF(OR(WEEKDAY(Q18)=1,WEEKDAY(Q18)=7),"",Erfassung!$B$5*SUM(Erfassung!$L5:$L5)/5),"F")</f>
        <v>4.2</v>
      </c>
      <c r="R19" s="98">
        <f>IF(ISNA(VLOOKUP(R18,'Feiertage und Ferien'!$A:$E,3,FALSE)),IF(OR(WEEKDAY(R18)=1,WEEKDAY(R18)=7),"",Erfassung!$B$5*SUM(Erfassung!$L5:$L5)/5),"F")</f>
        <v>4.2</v>
      </c>
      <c r="S19" s="98">
        <f>IF(ISNA(VLOOKUP(S18,'Feiertage und Ferien'!$A:$E,3,FALSE)),IF(OR(WEEKDAY(S18)=1,WEEKDAY(S18)=7),"",Erfassung!$B$5*SUM(Erfassung!$L5:$L5)/5),"F")</f>
        <v>4.2</v>
      </c>
      <c r="T19" s="98">
        <f>IF(ISNA(VLOOKUP(T18,'Feiertage und Ferien'!$A:$E,3,FALSE)),IF(OR(WEEKDAY(T18)=1,WEEKDAY(T18)=7),"",Erfassung!$B$5*SUM(Erfassung!$L5:$L5)/5),"F")</f>
        <v>4.2</v>
      </c>
      <c r="U19" s="98" t="str">
        <f>IF(ISNA(VLOOKUP(U18,'Feiertage und Ferien'!$A:$E,3,FALSE)),IF(OR(WEEKDAY(U18)=1,WEEKDAY(U18)=7),"",Erfassung!$B$5*SUM(Erfassung!$L5:$L5)/5),"F")</f>
        <v/>
      </c>
      <c r="V19" s="98" t="str">
        <f>IF(ISNA(VLOOKUP(V18,'Feiertage und Ferien'!$A:$E,3,FALSE)),IF(OR(WEEKDAY(V18)=1,WEEKDAY(V18)=7),"",Erfassung!$B$5*SUM(Erfassung!$L5:$L5)/5),"F")</f>
        <v/>
      </c>
      <c r="W19" s="98">
        <f>IF(ISNA(VLOOKUP(W18,'Feiertage und Ferien'!$A:$E,3,FALSE)),IF(OR(WEEKDAY(W18)=1,WEEKDAY(W18)=7),"",Erfassung!$B$5*SUM(Erfassung!$L5:$L5)/5),"F")</f>
        <v>4.2</v>
      </c>
      <c r="X19" s="98">
        <f>IF(ISNA(VLOOKUP(X18,'Feiertage und Ferien'!$A:$E,3,FALSE)),IF(OR(WEEKDAY(X18)=1,WEEKDAY(X18)=7),"",Erfassung!$B$5*SUM(Erfassung!$L5:$L5)/5),"F")</f>
        <v>4.2</v>
      </c>
      <c r="Y19" s="98">
        <f>IF(ISNA(VLOOKUP(Y18,'Feiertage und Ferien'!$A:$E,3,FALSE)),IF(OR(WEEKDAY(Y18)=1,WEEKDAY(Y18)=7),"",Erfassung!$B$5*SUM(Erfassung!$L5:$L5)/5),"F")</f>
        <v>4.2</v>
      </c>
      <c r="Z19" s="98">
        <f>IF(ISNA(VLOOKUP(Z18,'Feiertage und Ferien'!$A:$E,3,FALSE)),IF(OR(WEEKDAY(Z18)=1,WEEKDAY(Z18)=7),"",Erfassung!$B$5*SUM(Erfassung!$L5:$L5)/5),"F")</f>
        <v>4.2</v>
      </c>
      <c r="AA19" s="98">
        <f>IF(ISNA(VLOOKUP(AA18,'Feiertage und Ferien'!$A:$E,3,FALSE)),IF(OR(WEEKDAY(AA18)=1,WEEKDAY(AA18)=7),"",Erfassung!$B$5*SUM(Erfassung!$L5:$L5)/5),"F")</f>
        <v>4.2</v>
      </c>
      <c r="AB19" s="98" t="str">
        <f>IF(ISNA(VLOOKUP(AB18,'Feiertage und Ferien'!$A:$E,3,FALSE)),IF(OR(WEEKDAY(AB18)=1,WEEKDAY(AB18)=7),"",Erfassung!$B$5*SUM(Erfassung!$L5:$L5)/5),"F")</f>
        <v/>
      </c>
      <c r="AC19" s="98" t="str">
        <f>IF(ISNA(VLOOKUP(AC18,'Feiertage und Ferien'!$A:$E,3,FALSE)),IF(OR(WEEKDAY(AC18)=1,WEEKDAY(AC18)=7),"",Erfassung!$B$5*SUM(Erfassung!$L5:$L5)/5),"F")</f>
        <v/>
      </c>
      <c r="AD19" s="98">
        <f>IF(ISNA(VLOOKUP(AD18,'Feiertage und Ferien'!$A:$E,3,FALSE)),IF(OR(WEEKDAY(AD18)=1,WEEKDAY(AD18)=7),"",Erfassung!$B$5*SUM(Erfassung!$L5:$L5)/5),"F")</f>
        <v>4.2</v>
      </c>
      <c r="AE19" s="98">
        <f>IF(ISNA(VLOOKUP(AE18,'Feiertage und Ferien'!$A:$E,3,FALSE)),IF(OR(WEEKDAY(AE18)=1,WEEKDAY(AE18)=7),"",Erfassung!$B$5*SUM(Erfassung!$L5:$L5)/5),"F")</f>
        <v>4.2</v>
      </c>
      <c r="AF19" s="99" t="str">
        <f>IF(ISNA(VLOOKUP(AF18,'Feiertage und Ferien'!$A:$E,3,FALSE)),IF(OR(WEEKDAY(AF18)=1,WEEKDAY(AF18)=7),"",Erfassung!$B$5*SUM(Erfassung!$L5:$L5)/5),"F")</f>
        <v/>
      </c>
      <c r="AG19" s="1"/>
      <c r="AH19" s="1"/>
      <c r="AI19" s="109">
        <f>Erfassung!L5+20%</f>
        <v>0.7</v>
      </c>
      <c r="AJ19" s="120" t="s">
        <v>7</v>
      </c>
      <c r="AK19" s="181">
        <f>(Arbeitszeiten!AJ20-AH20)/Erfassung!L5*'% Änderung unter Jahr'!G8</f>
        <v>0</v>
      </c>
      <c r="AL19" s="110"/>
    </row>
    <row r="20" spans="1:38" ht="12" customHeight="1" thickBot="1" x14ac:dyDescent="0.25">
      <c r="A20" s="253"/>
      <c r="B20" s="100">
        <f>IF(B19="F",B19,Arbeitstage!B15)</f>
        <v>1</v>
      </c>
      <c r="C20" s="101">
        <f>IF(C19="F",C19,Arbeitstage!C15)</f>
        <v>1</v>
      </c>
      <c r="D20" s="101">
        <f>IF(D19="F",D19,Arbeitstage!D15)</f>
        <v>1</v>
      </c>
      <c r="E20" s="101" t="str">
        <f>IF(E19="F",E19,Arbeitstage!E15)</f>
        <v>F</v>
      </c>
      <c r="F20" s="101">
        <f>IF(F19="F",F19,Arbeitstage!F15)</f>
        <v>1</v>
      </c>
      <c r="G20" s="101" t="str">
        <f>IF(G19="F",G19,Arbeitstage!G15)</f>
        <v/>
      </c>
      <c r="H20" s="101" t="str">
        <f>IF(H19="F",H19,Arbeitstage!H15)</f>
        <v/>
      </c>
      <c r="I20" s="101">
        <f>IF(I19="F",I19,Arbeitstage!I15)</f>
        <v>1</v>
      </c>
      <c r="J20" s="101">
        <f>IF(J19="F",J19,Arbeitstage!J15)</f>
        <v>1</v>
      </c>
      <c r="K20" s="101">
        <f>IF(K19="F",K19,Arbeitstage!K15)</f>
        <v>1</v>
      </c>
      <c r="L20" s="101">
        <f>IF(L19="F",L19,Arbeitstage!L15)</f>
        <v>1</v>
      </c>
      <c r="M20" s="101">
        <f>IF(M19="F",M19,Arbeitstage!M15)</f>
        <v>1</v>
      </c>
      <c r="N20" s="101" t="str">
        <f>IF(N19="F",N19,Arbeitstage!N15)</f>
        <v/>
      </c>
      <c r="O20" s="101" t="str">
        <f>IF(O19="F",O19,Arbeitstage!O15)</f>
        <v/>
      </c>
      <c r="P20" s="101">
        <f>IF(P19="F",P19,Arbeitstage!P15)</f>
        <v>1</v>
      </c>
      <c r="Q20" s="101">
        <f>IF(Q19="F",Q19,Arbeitstage!Q15)</f>
        <v>1</v>
      </c>
      <c r="R20" s="101">
        <f>IF(R19="F",R19,Arbeitstage!R15)</f>
        <v>1</v>
      </c>
      <c r="S20" s="101">
        <f>IF(S19="F",S19,Arbeitstage!S15)</f>
        <v>1</v>
      </c>
      <c r="T20" s="101">
        <f>IF(T19="F",T19,Arbeitstage!T15)</f>
        <v>1</v>
      </c>
      <c r="U20" s="101" t="str">
        <f>IF(U19="F",U19,Arbeitstage!U15)</f>
        <v/>
      </c>
      <c r="V20" s="101" t="str">
        <f>IF(V19="F",V19,Arbeitstage!V15)</f>
        <v/>
      </c>
      <c r="W20" s="101">
        <f>IF(W19="F",W19,Arbeitstage!W15)</f>
        <v>1</v>
      </c>
      <c r="X20" s="101">
        <f>IF(X19="F",X19,Arbeitstage!X15)</f>
        <v>1</v>
      </c>
      <c r="Y20" s="101">
        <f>IF(Y19="F",Y19,Arbeitstage!Y15)</f>
        <v>1</v>
      </c>
      <c r="Z20" s="101">
        <f>IF(Z19="F",Z19,Arbeitstage!Z15)</f>
        <v>1</v>
      </c>
      <c r="AA20" s="101">
        <f>IF(AA19="F",AA19,Arbeitstage!AA15)</f>
        <v>1</v>
      </c>
      <c r="AB20" s="101" t="str">
        <f>IF(AB19="F",AB19,Arbeitstage!AB15)</f>
        <v/>
      </c>
      <c r="AC20" s="101" t="str">
        <f>IF(AC19="F",AC19,Arbeitstage!AC15)</f>
        <v/>
      </c>
      <c r="AD20" s="101">
        <f>IF(AD19="F",AD19,Arbeitstage!AD15)</f>
        <v>1</v>
      </c>
      <c r="AE20" s="101">
        <f>IF(AE19="F",AE19,Arbeitstage!AE15)</f>
        <v>1</v>
      </c>
      <c r="AF20" s="102" t="str">
        <f>IF(AF19="F",AF19,Arbeitstage!AF15)</f>
        <v/>
      </c>
      <c r="AG20" s="107">
        <f>SUM(Erfassung!$D:$D)/12</f>
        <v>1.6666666666666667</v>
      </c>
      <c r="AH20" s="106">
        <f>IF(AG20="","",AG20*Erfassung!B5*SUM(Erfassung!L5:L5)/5)</f>
        <v>7</v>
      </c>
      <c r="AI20" s="108">
        <f>SUM(B20:AF20)</f>
        <v>21</v>
      </c>
      <c r="AJ20" s="120">
        <f>SUM(B19:AF19)</f>
        <v>88.200000000000031</v>
      </c>
      <c r="AK20" s="113">
        <f>ROUND(AI20*AI19/5,1)*5</f>
        <v>14.5</v>
      </c>
      <c r="AL20" s="110"/>
    </row>
    <row r="21" spans="1:38" ht="12.75" hidden="1" customHeight="1" x14ac:dyDescent="0.2">
      <c r="A21" s="18"/>
      <c r="B21" s="52">
        <f>AE18+1</f>
        <v>46204</v>
      </c>
      <c r="C21" s="33">
        <f t="shared" ref="C21:AF21" si="6">B21+1</f>
        <v>46205</v>
      </c>
      <c r="D21" s="33">
        <f t="shared" si="6"/>
        <v>46206</v>
      </c>
      <c r="E21" s="33">
        <f t="shared" si="6"/>
        <v>46207</v>
      </c>
      <c r="F21" s="33">
        <f t="shared" si="6"/>
        <v>46208</v>
      </c>
      <c r="G21" s="33">
        <f t="shared" si="6"/>
        <v>46209</v>
      </c>
      <c r="H21" s="33">
        <f t="shared" si="6"/>
        <v>46210</v>
      </c>
      <c r="I21" s="33">
        <f t="shared" si="6"/>
        <v>46211</v>
      </c>
      <c r="J21" s="33">
        <f t="shared" si="6"/>
        <v>46212</v>
      </c>
      <c r="K21" s="33">
        <f t="shared" si="6"/>
        <v>46213</v>
      </c>
      <c r="L21" s="33">
        <f t="shared" si="6"/>
        <v>46214</v>
      </c>
      <c r="M21" s="33">
        <f t="shared" si="6"/>
        <v>46215</v>
      </c>
      <c r="N21" s="33">
        <f t="shared" si="6"/>
        <v>46216</v>
      </c>
      <c r="O21" s="33">
        <f t="shared" si="6"/>
        <v>46217</v>
      </c>
      <c r="P21" s="33">
        <f t="shared" si="6"/>
        <v>46218</v>
      </c>
      <c r="Q21" s="33">
        <f t="shared" si="6"/>
        <v>46219</v>
      </c>
      <c r="R21" s="33">
        <f t="shared" si="6"/>
        <v>46220</v>
      </c>
      <c r="S21" s="33">
        <f t="shared" si="6"/>
        <v>46221</v>
      </c>
      <c r="T21" s="33">
        <f t="shared" si="6"/>
        <v>46222</v>
      </c>
      <c r="U21" s="33">
        <f t="shared" si="6"/>
        <v>46223</v>
      </c>
      <c r="V21" s="33">
        <f t="shared" si="6"/>
        <v>46224</v>
      </c>
      <c r="W21" s="33">
        <f t="shared" si="6"/>
        <v>46225</v>
      </c>
      <c r="X21" s="33">
        <f t="shared" si="6"/>
        <v>46226</v>
      </c>
      <c r="Y21" s="33">
        <f t="shared" si="6"/>
        <v>46227</v>
      </c>
      <c r="Z21" s="33">
        <f t="shared" si="6"/>
        <v>46228</v>
      </c>
      <c r="AA21" s="33">
        <f t="shared" si="6"/>
        <v>46229</v>
      </c>
      <c r="AB21" s="33">
        <f t="shared" si="6"/>
        <v>46230</v>
      </c>
      <c r="AC21" s="33">
        <f t="shared" si="6"/>
        <v>46231</v>
      </c>
      <c r="AD21" s="33">
        <f t="shared" si="6"/>
        <v>46232</v>
      </c>
      <c r="AE21" s="33">
        <f t="shared" si="6"/>
        <v>46233</v>
      </c>
      <c r="AF21" s="34">
        <f t="shared" si="6"/>
        <v>46234</v>
      </c>
      <c r="AI21" s="43"/>
      <c r="AJ21" s="121"/>
      <c r="AK21" s="61"/>
      <c r="AL21" s="110"/>
    </row>
    <row r="22" spans="1:38" ht="12.75" customHeight="1" x14ac:dyDescent="0.2">
      <c r="A22" s="251" t="s">
        <v>8</v>
      </c>
      <c r="B22" s="97">
        <f>IF(ISNA(VLOOKUP(B21,'Feiertage und Ferien'!$A:$E,3,FALSE)),IF(OR(WEEKDAY(B21)=1,WEEKDAY(B21)=7),"",Erfassung!$B$5*SUM(Erfassung!$M5:$M5)/5),"F")</f>
        <v>4.2</v>
      </c>
      <c r="C22" s="98">
        <f>IF(ISNA(VLOOKUP(C21,'Feiertage und Ferien'!$A:$E,3,FALSE)),IF(OR(WEEKDAY(C21)=1,WEEKDAY(C21)=7),"",Erfassung!$B$5*SUM(Erfassung!$M5:$M5)/5),"F")</f>
        <v>4.2</v>
      </c>
      <c r="D22" s="98">
        <f>IF(ISNA(VLOOKUP(D21,'Feiertage und Ferien'!$A:$E,3,FALSE)),IF(OR(WEEKDAY(D21)=1,WEEKDAY(D21)=7),"",Erfassung!$B$5*SUM(Erfassung!$M5:$M5)/5),"F")</f>
        <v>4.2</v>
      </c>
      <c r="E22" s="98" t="str">
        <f>IF(ISNA(VLOOKUP(E21,'Feiertage und Ferien'!$A:$E,3,FALSE)),IF(OR(WEEKDAY(E21)=1,WEEKDAY(E21)=7),"",Erfassung!$B$5*SUM(Erfassung!$M5:$M5)/5),"F")</f>
        <v/>
      </c>
      <c r="F22" s="98" t="str">
        <f>IF(ISNA(VLOOKUP(F21,'Feiertage und Ferien'!$A:$E,3,FALSE)),IF(OR(WEEKDAY(F21)=1,WEEKDAY(F21)=7),"",Erfassung!$B$5*SUM(Erfassung!$M5:$M5)/5),"F")</f>
        <v/>
      </c>
      <c r="G22" s="98">
        <f>IF(ISNA(VLOOKUP(G21,'Feiertage und Ferien'!$A:$E,3,FALSE)),IF(OR(WEEKDAY(G21)=1,WEEKDAY(G21)=7),"",Erfassung!$B$5*SUM(Erfassung!$M5:$M5)/5),"F")</f>
        <v>4.2</v>
      </c>
      <c r="H22" s="98">
        <f>IF(ISNA(VLOOKUP(H21,'Feiertage und Ferien'!$A:$E,3,FALSE)),IF(OR(WEEKDAY(H21)=1,WEEKDAY(H21)=7),"",Erfassung!$B$5*SUM(Erfassung!$M5:$M5)/5),"F")</f>
        <v>4.2</v>
      </c>
      <c r="I22" s="98">
        <f>IF(ISNA(VLOOKUP(I21,'Feiertage und Ferien'!$A:$E,3,FALSE)),IF(OR(WEEKDAY(I21)=1,WEEKDAY(I21)=7),"",Erfassung!$B$5*SUM(Erfassung!$M5:$M5)/5),"F")</f>
        <v>4.2</v>
      </c>
      <c r="J22" s="98">
        <f>IF(ISNA(VLOOKUP(J21,'Feiertage und Ferien'!$A:$E,3,FALSE)),IF(OR(WEEKDAY(J21)=1,WEEKDAY(J21)=7),"",Erfassung!$B$5*SUM(Erfassung!$M5:$M5)/5),"F")</f>
        <v>4.2</v>
      </c>
      <c r="K22" s="98">
        <f>IF(ISNA(VLOOKUP(K21,'Feiertage und Ferien'!$A:$E,3,FALSE)),IF(OR(WEEKDAY(K21)=1,WEEKDAY(K21)=7),"",Erfassung!$B$5*SUM(Erfassung!$M5:$M5)/5),"F")</f>
        <v>4.2</v>
      </c>
      <c r="L22" s="98" t="str">
        <f>IF(ISNA(VLOOKUP(L21,'Feiertage und Ferien'!$A:$E,3,FALSE)),IF(OR(WEEKDAY(L21)=1,WEEKDAY(L21)=7),"",Erfassung!$B$5*SUM(Erfassung!$M5:$M5)/5),"F")</f>
        <v/>
      </c>
      <c r="M22" s="98" t="str">
        <f>IF(ISNA(VLOOKUP(M21,'Feiertage und Ferien'!$A:$E,3,FALSE)),IF(OR(WEEKDAY(M21)=1,WEEKDAY(M21)=7),"",Erfassung!$B$5*SUM(Erfassung!$M5:$M5)/5),"F")</f>
        <v/>
      </c>
      <c r="N22" s="98">
        <f>IF(ISNA(VLOOKUP(N21,'Feiertage und Ferien'!$A:$E,3,FALSE)),IF(OR(WEEKDAY(N21)=1,WEEKDAY(N21)=7),"",Erfassung!$B$5*SUM(Erfassung!$M5:$M5)/5),"F")</f>
        <v>4.2</v>
      </c>
      <c r="O22" s="98">
        <f>IF(ISNA(VLOOKUP(O21,'Feiertage und Ferien'!$A:$E,3,FALSE)),IF(OR(WEEKDAY(O21)=1,WEEKDAY(O21)=7),"",Erfassung!$B$5*SUM(Erfassung!$M5:$M5)/5),"F")</f>
        <v>4.2</v>
      </c>
      <c r="P22" s="98">
        <f>IF(ISNA(VLOOKUP(P21,'Feiertage und Ferien'!$A:$E,3,FALSE)),IF(OR(WEEKDAY(P21)=1,WEEKDAY(P21)=7),"",Erfassung!$B$5*SUM(Erfassung!$M5:$M5)/5),"F")</f>
        <v>4.2</v>
      </c>
      <c r="Q22" s="98">
        <f>IF(ISNA(VLOOKUP(Q21,'Feiertage und Ferien'!$A:$E,3,FALSE)),IF(OR(WEEKDAY(Q21)=1,WEEKDAY(Q21)=7),"",Erfassung!$B$5*SUM(Erfassung!$M5:$M5)/5),"F")</f>
        <v>4.2</v>
      </c>
      <c r="R22" s="98">
        <f>IF(ISNA(VLOOKUP(R21,'Feiertage und Ferien'!$A:$E,3,FALSE)),IF(OR(WEEKDAY(R21)=1,WEEKDAY(R21)=7),"",Erfassung!$B$5*SUM(Erfassung!$M5:$M5)/5),"F")</f>
        <v>4.2</v>
      </c>
      <c r="S22" s="98" t="str">
        <f>IF(ISNA(VLOOKUP(S21,'Feiertage und Ferien'!$A:$E,3,FALSE)),IF(OR(WEEKDAY(S21)=1,WEEKDAY(S21)=7),"",Erfassung!$B$5*SUM(Erfassung!$M5:$M5)/5),"F")</f>
        <v/>
      </c>
      <c r="T22" s="98" t="str">
        <f>IF(ISNA(VLOOKUP(T21,'Feiertage und Ferien'!$A:$E,3,FALSE)),IF(OR(WEEKDAY(T21)=1,WEEKDAY(T21)=7),"",Erfassung!$B$5*SUM(Erfassung!$M5:$M5)/5),"F")</f>
        <v/>
      </c>
      <c r="U22" s="98">
        <f>IF(ISNA(VLOOKUP(U21,'Feiertage und Ferien'!$A:$E,3,FALSE)),IF(OR(WEEKDAY(U21)=1,WEEKDAY(U21)=7),"",Erfassung!$B$5*SUM(Erfassung!$M5:$M5)/5),"F")</f>
        <v>4.2</v>
      </c>
      <c r="V22" s="98">
        <f>IF(ISNA(VLOOKUP(V21,'Feiertage und Ferien'!$A:$E,3,FALSE)),IF(OR(WEEKDAY(V21)=1,WEEKDAY(V21)=7),"",Erfassung!$B$5*SUM(Erfassung!$M5:$M5)/5),"F")</f>
        <v>4.2</v>
      </c>
      <c r="W22" s="98">
        <f>IF(ISNA(VLOOKUP(W21,'Feiertage und Ferien'!$A:$E,3,FALSE)),IF(OR(WEEKDAY(W21)=1,WEEKDAY(W21)=7),"",Erfassung!$B$5*SUM(Erfassung!$M5:$M5)/5),"F")</f>
        <v>4.2</v>
      </c>
      <c r="X22" s="98">
        <f>IF(ISNA(VLOOKUP(X21,'Feiertage und Ferien'!$A:$E,3,FALSE)),IF(OR(WEEKDAY(X21)=1,WEEKDAY(X21)=7),"",Erfassung!$B$5*SUM(Erfassung!$M5:$M5)/5),"F")</f>
        <v>4.2</v>
      </c>
      <c r="Y22" s="98">
        <f>IF(ISNA(VLOOKUP(Y21,'Feiertage und Ferien'!$A:$E,3,FALSE)),IF(OR(WEEKDAY(Y21)=1,WEEKDAY(Y21)=7),"",Erfassung!$B$5*SUM(Erfassung!$M5:$M5)/5),"F")</f>
        <v>4.2</v>
      </c>
      <c r="Z22" s="98" t="str">
        <f>IF(ISNA(VLOOKUP(Z21,'Feiertage und Ferien'!$A:$E,3,FALSE)),IF(OR(WEEKDAY(Z21)=1,WEEKDAY(Z21)=7),"",Erfassung!$B$5*SUM(Erfassung!$M5:$M5)/5),"F")</f>
        <v/>
      </c>
      <c r="AA22" s="98" t="str">
        <f>IF(ISNA(VLOOKUP(AA21,'Feiertage und Ferien'!$A:$E,3,FALSE)),IF(OR(WEEKDAY(AA21)=1,WEEKDAY(AA21)=7),"",Erfassung!$B$5*SUM(Erfassung!$M5:$M5)/5),"F")</f>
        <v/>
      </c>
      <c r="AB22" s="98">
        <f>IF(ISNA(VLOOKUP(AB21,'Feiertage und Ferien'!$A:$E,3,FALSE)),IF(OR(WEEKDAY(AB21)=1,WEEKDAY(AB21)=7),"",Erfassung!$B$5*SUM(Erfassung!$M5:$M5)/5),"F")</f>
        <v>4.2</v>
      </c>
      <c r="AC22" s="98">
        <f>IF(ISNA(VLOOKUP(AC21,'Feiertage und Ferien'!$A:$E,3,FALSE)),IF(OR(WEEKDAY(AC21)=1,WEEKDAY(AC21)=7),"",Erfassung!$B$5*SUM(Erfassung!$M5:$M5)/5),"F")</f>
        <v>4.2</v>
      </c>
      <c r="AD22" s="98">
        <f>IF(ISNA(VLOOKUP(AD21,'Feiertage und Ferien'!$A:$E,3,FALSE)),IF(OR(WEEKDAY(AD21)=1,WEEKDAY(AD21)=7),"",Erfassung!$B$5*SUM(Erfassung!$M5:$M5)/5),"F")</f>
        <v>4.2</v>
      </c>
      <c r="AE22" s="98">
        <f>IF(ISNA(VLOOKUP(AE21,'Feiertage und Ferien'!$A:$E,3,FALSE)),IF(OR(WEEKDAY(AE21)=1,WEEKDAY(AE21)=7),"",Erfassung!$B$5*SUM(Erfassung!$M5:$M5)/5),"F")</f>
        <v>4.2</v>
      </c>
      <c r="AF22" s="99">
        <f>IF(ISNA(VLOOKUP(AF21,'Feiertage und Ferien'!$A:$E,3,FALSE)),IF(OR(WEEKDAY(AF21)=1,WEEKDAY(AF21)=7),"",Erfassung!$B$5*SUM(Erfassung!$M5:$M5)/5),"F")</f>
        <v>4.2</v>
      </c>
      <c r="AG22" s="1"/>
      <c r="AH22" s="1"/>
      <c r="AI22" s="109">
        <f>Erfassung!M5+20%</f>
        <v>0.7</v>
      </c>
      <c r="AJ22" s="120" t="s">
        <v>8</v>
      </c>
      <c r="AK22" s="181">
        <f>(Arbeitszeiten!AJ23-AH23)/Erfassung!M5*'% Änderung unter Jahr'!H8</f>
        <v>107.52000000000004</v>
      </c>
      <c r="AL22" s="110"/>
    </row>
    <row r="23" spans="1:38" ht="12" customHeight="1" thickBot="1" x14ac:dyDescent="0.25">
      <c r="A23" s="253"/>
      <c r="B23" s="100">
        <f>IF(B22="F",B22,Arbeitstage!B17)</f>
        <v>1</v>
      </c>
      <c r="C23" s="101">
        <f>IF(C22="F",C22,Arbeitstage!C17)</f>
        <v>1</v>
      </c>
      <c r="D23" s="101">
        <f>IF(D22="F",D22,Arbeitstage!D17)</f>
        <v>1</v>
      </c>
      <c r="E23" s="101" t="str">
        <f>IF(E22="F",E22,Arbeitstage!E17)</f>
        <v/>
      </c>
      <c r="F23" s="101" t="str">
        <f>IF(F22="F",F22,Arbeitstage!F17)</f>
        <v/>
      </c>
      <c r="G23" s="101">
        <f>IF(G22="F",G22,Arbeitstage!G17)</f>
        <v>1</v>
      </c>
      <c r="H23" s="101">
        <f>IF(H22="F",H22,Arbeitstage!H17)</f>
        <v>1</v>
      </c>
      <c r="I23" s="101">
        <f>IF(I22="F",I22,Arbeitstage!I17)</f>
        <v>1</v>
      </c>
      <c r="J23" s="101">
        <f>IF(J22="F",J22,Arbeitstage!J17)</f>
        <v>1</v>
      </c>
      <c r="K23" s="101">
        <f>IF(K22="F",K22,Arbeitstage!K17)</f>
        <v>1</v>
      </c>
      <c r="L23" s="101" t="str">
        <f>IF(L22="F",L22,Arbeitstage!L17)</f>
        <v/>
      </c>
      <c r="M23" s="101" t="str">
        <f>IF(M22="F",M22,Arbeitstage!M17)</f>
        <v/>
      </c>
      <c r="N23" s="101">
        <f>IF(N22="F",N22,Arbeitstage!N17)</f>
        <v>1</v>
      </c>
      <c r="O23" s="101">
        <f>IF(O22="F",O22,Arbeitstage!O17)</f>
        <v>1</v>
      </c>
      <c r="P23" s="101">
        <f>IF(P22="F",P22,Arbeitstage!P17)</f>
        <v>1</v>
      </c>
      <c r="Q23" s="101">
        <f>IF(Q22="F",Q22,Arbeitstage!Q17)</f>
        <v>1</v>
      </c>
      <c r="R23" s="101">
        <f>IF(R22="F",R22,Arbeitstage!R17)</f>
        <v>1</v>
      </c>
      <c r="S23" s="101" t="str">
        <f>IF(S22="F",S22,Arbeitstage!S17)</f>
        <v/>
      </c>
      <c r="T23" s="101" t="str">
        <f>IF(T22="F",T22,Arbeitstage!T17)</f>
        <v/>
      </c>
      <c r="U23" s="101" t="str">
        <f>IF(U22="F",U22,Arbeitstage!U17)</f>
        <v>F</v>
      </c>
      <c r="V23" s="101" t="str">
        <f>IF(V22="F",V22,Arbeitstage!V17)</f>
        <v>F</v>
      </c>
      <c r="W23" s="101" t="str">
        <f>IF(W22="F",W22,Arbeitstage!W17)</f>
        <v>F</v>
      </c>
      <c r="X23" s="101" t="str">
        <f>IF(X22="F",X22,Arbeitstage!X17)</f>
        <v>F</v>
      </c>
      <c r="Y23" s="101" t="str">
        <f>IF(Y22="F",Y22,Arbeitstage!Y17)</f>
        <v>F</v>
      </c>
      <c r="Z23" s="101" t="str">
        <f>IF(Z22="F",Z22,Arbeitstage!Z17)</f>
        <v>F</v>
      </c>
      <c r="AA23" s="101" t="str">
        <f>IF(AA22="F",AA22,Arbeitstage!AA17)</f>
        <v>F</v>
      </c>
      <c r="AB23" s="101" t="str">
        <f>IF(AB22="F",AB22,Arbeitstage!AB17)</f>
        <v>F</v>
      </c>
      <c r="AC23" s="101" t="str">
        <f>IF(AC22="F",AC22,Arbeitstage!AC17)</f>
        <v>F</v>
      </c>
      <c r="AD23" s="101" t="str">
        <f>IF(AD22="F",AD22,Arbeitstage!AD17)</f>
        <v>F</v>
      </c>
      <c r="AE23" s="101" t="str">
        <f>IF(AE22="F",AE22,Arbeitstage!AE17)</f>
        <v>F</v>
      </c>
      <c r="AF23" s="102" t="str">
        <f>IF(AF22="F",AF22,Arbeitstage!AF17)</f>
        <v>F</v>
      </c>
      <c r="AG23" s="107">
        <f>SUM(Erfassung!$D:$D)/12</f>
        <v>1.6666666666666667</v>
      </c>
      <c r="AH23" s="106">
        <f>IF(AG23="","",AG23*Erfassung!B5*SUM(Erfassung!M5:M5)/5)</f>
        <v>7</v>
      </c>
      <c r="AI23" s="108">
        <f>SUM(B23:AF23)</f>
        <v>13</v>
      </c>
      <c r="AJ23" s="120">
        <f>SUM(B22:AF22)</f>
        <v>96.600000000000037</v>
      </c>
      <c r="AK23" s="113">
        <f>ROUND(AI23*AI22/5,1)*5</f>
        <v>9</v>
      </c>
      <c r="AL23" s="110"/>
    </row>
    <row r="24" spans="1:38" ht="12.75" hidden="1" customHeight="1" x14ac:dyDescent="0.2">
      <c r="A24" s="18"/>
      <c r="B24" s="52">
        <f>AF21+1</f>
        <v>46235</v>
      </c>
      <c r="C24" s="33">
        <f t="shared" ref="C24:AF24" si="7">B24+1</f>
        <v>46236</v>
      </c>
      <c r="D24" s="33">
        <f t="shared" si="7"/>
        <v>46237</v>
      </c>
      <c r="E24" s="33">
        <f t="shared" si="7"/>
        <v>46238</v>
      </c>
      <c r="F24" s="33">
        <f t="shared" si="7"/>
        <v>46239</v>
      </c>
      <c r="G24" s="33">
        <f t="shared" si="7"/>
        <v>46240</v>
      </c>
      <c r="H24" s="33">
        <f t="shared" si="7"/>
        <v>46241</v>
      </c>
      <c r="I24" s="33">
        <f t="shared" si="7"/>
        <v>46242</v>
      </c>
      <c r="J24" s="33">
        <f t="shared" si="7"/>
        <v>46243</v>
      </c>
      <c r="K24" s="33">
        <f t="shared" si="7"/>
        <v>46244</v>
      </c>
      <c r="L24" s="33">
        <f t="shared" si="7"/>
        <v>46245</v>
      </c>
      <c r="M24" s="33">
        <f t="shared" si="7"/>
        <v>46246</v>
      </c>
      <c r="N24" s="33">
        <f t="shared" si="7"/>
        <v>46247</v>
      </c>
      <c r="O24" s="33">
        <f t="shared" si="7"/>
        <v>46248</v>
      </c>
      <c r="P24" s="33">
        <f t="shared" si="7"/>
        <v>46249</v>
      </c>
      <c r="Q24" s="33">
        <f t="shared" si="7"/>
        <v>46250</v>
      </c>
      <c r="R24" s="33">
        <f t="shared" si="7"/>
        <v>46251</v>
      </c>
      <c r="S24" s="33">
        <f t="shared" si="7"/>
        <v>46252</v>
      </c>
      <c r="T24" s="33">
        <f t="shared" si="7"/>
        <v>46253</v>
      </c>
      <c r="U24" s="33">
        <f t="shared" si="7"/>
        <v>46254</v>
      </c>
      <c r="V24" s="33">
        <f t="shared" si="7"/>
        <v>46255</v>
      </c>
      <c r="W24" s="33">
        <f t="shared" si="7"/>
        <v>46256</v>
      </c>
      <c r="X24" s="33">
        <f t="shared" si="7"/>
        <v>46257</v>
      </c>
      <c r="Y24" s="33">
        <f t="shared" si="7"/>
        <v>46258</v>
      </c>
      <c r="Z24" s="33">
        <f t="shared" si="7"/>
        <v>46259</v>
      </c>
      <c r="AA24" s="33">
        <f t="shared" si="7"/>
        <v>46260</v>
      </c>
      <c r="AB24" s="33">
        <f t="shared" si="7"/>
        <v>46261</v>
      </c>
      <c r="AC24" s="33">
        <f t="shared" si="7"/>
        <v>46262</v>
      </c>
      <c r="AD24" s="33">
        <f t="shared" si="7"/>
        <v>46263</v>
      </c>
      <c r="AE24" s="33">
        <f t="shared" si="7"/>
        <v>46264</v>
      </c>
      <c r="AF24" s="34">
        <f t="shared" si="7"/>
        <v>46265</v>
      </c>
      <c r="AI24" s="43"/>
      <c r="AJ24" s="121"/>
      <c r="AK24" s="61"/>
      <c r="AL24" s="110"/>
    </row>
    <row r="25" spans="1:38" ht="12.75" customHeight="1" x14ac:dyDescent="0.2">
      <c r="A25" s="251" t="s">
        <v>35</v>
      </c>
      <c r="B25" s="97" t="str">
        <f>IF(ISNA(VLOOKUP(B24,'Feiertage und Ferien'!$A:$E,3,FALSE)),IF(OR(WEEKDAY(B24)=1,WEEKDAY(B24)=7),"",Erfassung!$B$5*SUM(Erfassung!$N5:$N5)/5),"F")</f>
        <v>F</v>
      </c>
      <c r="C25" s="98" t="str">
        <f>IF(ISNA(VLOOKUP(C24,'Feiertage und Ferien'!$A:$E,3,FALSE)),IF(OR(WEEKDAY(C24)=1,WEEKDAY(C24)=7),"",Erfassung!$B$5*SUM(Erfassung!$N5:$N5)/5),"F")</f>
        <v/>
      </c>
      <c r="D25" s="98">
        <f>IF(ISNA(VLOOKUP(D24,'Feiertage und Ferien'!$A:$E,3,FALSE)),IF(OR(WEEKDAY(D24)=1,WEEKDAY(D24)=7),"",Erfassung!$B$5*SUM(Erfassung!$N5:$N5)/5),"F")</f>
        <v>4.2</v>
      </c>
      <c r="E25" s="98">
        <f>IF(ISNA(VLOOKUP(E24,'Feiertage und Ferien'!$A:$E,3,FALSE)),IF(OR(WEEKDAY(E24)=1,WEEKDAY(E24)=7),"",Erfassung!$B$5*SUM(Erfassung!$N5:$N5)/5),"F")</f>
        <v>4.2</v>
      </c>
      <c r="F25" s="98">
        <f>IF(ISNA(VLOOKUP(F24,'Feiertage und Ferien'!$A:$E,3,FALSE)),IF(OR(WEEKDAY(F24)=1,WEEKDAY(F24)=7),"",Erfassung!$B$5*SUM(Erfassung!$N5:$N5)/5),"F")</f>
        <v>4.2</v>
      </c>
      <c r="G25" s="98">
        <f>IF(ISNA(VLOOKUP(G24,'Feiertage und Ferien'!$A:$E,3,FALSE)),IF(OR(WEEKDAY(G24)=1,WEEKDAY(G24)=7),"",Erfassung!$B$5*SUM(Erfassung!$N5:$N5)/5),"F")</f>
        <v>4.2</v>
      </c>
      <c r="H25" s="98">
        <f>IF(ISNA(VLOOKUP(H24,'Feiertage und Ferien'!$A:$E,3,FALSE)),IF(OR(WEEKDAY(H24)=1,WEEKDAY(H24)=7),"",Erfassung!$B$5*SUM(Erfassung!$N5:$N5)/5),"F")</f>
        <v>4.2</v>
      </c>
      <c r="I25" s="98" t="str">
        <f>IF(ISNA(VLOOKUP(I24,'Feiertage und Ferien'!$A:$E,3,FALSE)),IF(OR(WEEKDAY(I24)=1,WEEKDAY(I24)=7),"",Erfassung!$B$5*SUM(Erfassung!$N5:$N5)/5),"F")</f>
        <v/>
      </c>
      <c r="J25" s="98" t="str">
        <f>IF(ISNA(VLOOKUP(J24,'Feiertage und Ferien'!$A:$E,3,FALSE)),IF(OR(WEEKDAY(J24)=1,WEEKDAY(J24)=7),"",Erfassung!$B$5*SUM(Erfassung!$N5:$N5)/5),"F")</f>
        <v/>
      </c>
      <c r="K25" s="98">
        <f>IF(ISNA(VLOOKUP(K24,'Feiertage und Ferien'!$A:$E,3,FALSE)),IF(OR(WEEKDAY(K24)=1,WEEKDAY(K24)=7),"",Erfassung!$B$5*SUM(Erfassung!$N5:$N5)/5),"F")</f>
        <v>4.2</v>
      </c>
      <c r="L25" s="98">
        <f>IF(ISNA(VLOOKUP(L24,'Feiertage und Ferien'!$A:$E,3,FALSE)),IF(OR(WEEKDAY(L24)=1,WEEKDAY(L24)=7),"",Erfassung!$B$5*SUM(Erfassung!$N5:$N5)/5),"F")</f>
        <v>4.2</v>
      </c>
      <c r="M25" s="98">
        <f>IF(ISNA(VLOOKUP(M24,'Feiertage und Ferien'!$A:$E,3,FALSE)),IF(OR(WEEKDAY(M24)=1,WEEKDAY(M24)=7),"",Erfassung!$B$5*SUM(Erfassung!$N5:$N5)/5),"F")</f>
        <v>4.2</v>
      </c>
      <c r="N25" s="98">
        <f>IF(ISNA(VLOOKUP(N24,'Feiertage und Ferien'!$A:$E,3,FALSE)),IF(OR(WEEKDAY(N24)=1,WEEKDAY(N24)=7),"",Erfassung!$B$5*SUM(Erfassung!$N5:$N5)/5),"F")</f>
        <v>4.2</v>
      </c>
      <c r="O25" s="98">
        <f>IF(ISNA(VLOOKUP(O24,'Feiertage und Ferien'!$A:$E,3,FALSE)),IF(OR(WEEKDAY(O24)=1,WEEKDAY(O24)=7),"",Erfassung!$B$5*SUM(Erfassung!$N5:$N5)/5),"F")</f>
        <v>4.2</v>
      </c>
      <c r="P25" s="98" t="str">
        <f>IF(ISNA(VLOOKUP(P24,'Feiertage und Ferien'!$A:$E,3,FALSE)),IF(OR(WEEKDAY(P24)=1,WEEKDAY(P24)=7),"",Erfassung!$B$5*SUM(Erfassung!$N5:$N5)/5),"F")</f>
        <v>F</v>
      </c>
      <c r="Q25" s="98" t="str">
        <f>IF(ISNA(VLOOKUP(Q24,'Feiertage und Ferien'!$A:$E,3,FALSE)),IF(OR(WEEKDAY(Q24)=1,WEEKDAY(Q24)=7),"",Erfassung!$B$5*SUM(Erfassung!$N5:$N5)/5),"F")</f>
        <v/>
      </c>
      <c r="R25" s="98">
        <f>IF(ISNA(VLOOKUP(R24,'Feiertage und Ferien'!$A:$E,3,FALSE)),IF(OR(WEEKDAY(R24)=1,WEEKDAY(R24)=7),"",Erfassung!$B$5*SUM(Erfassung!$N5:$N5)/5),"F")</f>
        <v>4.2</v>
      </c>
      <c r="S25" s="98">
        <f>IF(ISNA(VLOOKUP(S24,'Feiertage und Ferien'!$A:$E,3,FALSE)),IF(OR(WEEKDAY(S24)=1,WEEKDAY(S24)=7),"",Erfassung!$B$5*SUM(Erfassung!$N5:$N5)/5),"F")</f>
        <v>4.2</v>
      </c>
      <c r="T25" s="98">
        <f>IF(ISNA(VLOOKUP(T24,'Feiertage und Ferien'!$A:$E,3,FALSE)),IF(OR(WEEKDAY(T24)=1,WEEKDAY(T24)=7),"",Erfassung!$B$5*SUM(Erfassung!$N5:$N5)/5),"F")</f>
        <v>4.2</v>
      </c>
      <c r="U25" s="98">
        <f>IF(ISNA(VLOOKUP(U24,'Feiertage und Ferien'!$A:$E,3,FALSE)),IF(OR(WEEKDAY(U24)=1,WEEKDAY(U24)=7),"",Erfassung!$B$5*SUM(Erfassung!$N5:$N5)/5),"F")</f>
        <v>4.2</v>
      </c>
      <c r="V25" s="98">
        <f>IF(ISNA(VLOOKUP(V24,'Feiertage und Ferien'!$A:$E,3,FALSE)),IF(OR(WEEKDAY(V24)=1,WEEKDAY(V24)=7),"",Erfassung!$B$5*SUM(Erfassung!$N5:$N5)/5),"F")</f>
        <v>4.2</v>
      </c>
      <c r="W25" s="98" t="str">
        <f>IF(ISNA(VLOOKUP(W24,'Feiertage und Ferien'!$A:$E,3,FALSE)),IF(OR(WEEKDAY(W24)=1,WEEKDAY(W24)=7),"",Erfassung!$B$5*SUM(Erfassung!$N5:$N5)/5),"F")</f>
        <v/>
      </c>
      <c r="X25" s="98" t="str">
        <f>IF(ISNA(VLOOKUP(X24,'Feiertage und Ferien'!$A:$E,3,FALSE)),IF(OR(WEEKDAY(X24)=1,WEEKDAY(X24)=7),"",Erfassung!$B$5*SUM(Erfassung!$N5:$N5)/5),"F")</f>
        <v/>
      </c>
      <c r="Y25" s="98">
        <f>IF(ISNA(VLOOKUP(Y24,'Feiertage und Ferien'!$A:$E,3,FALSE)),IF(OR(WEEKDAY(Y24)=1,WEEKDAY(Y24)=7),"",Erfassung!$B$5*SUM(Erfassung!$N5:$N5)/5),"F")</f>
        <v>4.2</v>
      </c>
      <c r="Z25" s="98">
        <f>IF(ISNA(VLOOKUP(Z24,'Feiertage und Ferien'!$A:$E,3,FALSE)),IF(OR(WEEKDAY(Z24)=1,WEEKDAY(Z24)=7),"",Erfassung!$B$5*SUM(Erfassung!$N5:$N5)/5),"F")</f>
        <v>4.2</v>
      </c>
      <c r="AA25" s="98">
        <f>IF(ISNA(VLOOKUP(AA24,'Feiertage und Ferien'!$A:$E,3,FALSE)),IF(OR(WEEKDAY(AA24)=1,WEEKDAY(AA24)=7),"",Erfassung!$B$5*SUM(Erfassung!$N5:$N5)/5),"F")</f>
        <v>4.2</v>
      </c>
      <c r="AB25" s="98">
        <f>IF(ISNA(VLOOKUP(AB24,'Feiertage und Ferien'!$A:$E,3,FALSE)),IF(OR(WEEKDAY(AB24)=1,WEEKDAY(AB24)=7),"",Erfassung!$B$5*SUM(Erfassung!$N5:$N5)/5),"F")</f>
        <v>4.2</v>
      </c>
      <c r="AC25" s="98">
        <f>IF(ISNA(VLOOKUP(AC24,'Feiertage und Ferien'!$A:$E,3,FALSE)),IF(OR(WEEKDAY(AC24)=1,WEEKDAY(AC24)=7),"",Erfassung!$B$5*SUM(Erfassung!$N5:$N5)/5),"F")</f>
        <v>4.2</v>
      </c>
      <c r="AD25" s="98" t="str">
        <f>IF(ISNA(VLOOKUP(AD24,'Feiertage und Ferien'!$A:$E,3,FALSE)),IF(OR(WEEKDAY(AD24)=1,WEEKDAY(AD24)=7),"",Erfassung!$B$5*SUM(Erfassung!$N5:$N5)/5),"F")</f>
        <v/>
      </c>
      <c r="AE25" s="98" t="str">
        <f>IF(ISNA(VLOOKUP(AE24,'Feiertage und Ferien'!$A:$E,3,FALSE)),IF(OR(WEEKDAY(AE24)=1,WEEKDAY(AE24)=7),"",Erfassung!$B$5*SUM(Erfassung!$N5:$N5)/5),"F")</f>
        <v/>
      </c>
      <c r="AF25" s="99">
        <f>IF(ISNA(VLOOKUP(AF24,'Feiertage und Ferien'!$A:$E,3,FALSE)),IF(OR(WEEKDAY(AF24)=1,WEEKDAY(AF24)=7),"",Erfassung!$B$5*SUM(Erfassung!$N5:$N5)/5),"F")</f>
        <v>4.2</v>
      </c>
      <c r="AG25" s="1"/>
      <c r="AH25" s="1"/>
      <c r="AI25" s="109">
        <f>Erfassung!N5+20%</f>
        <v>0.7</v>
      </c>
      <c r="AJ25" s="120" t="s">
        <v>35</v>
      </c>
      <c r="AK25" s="181">
        <f>(Arbeitszeiten!AJ26-AH26)/Erfassung!N5*'% Änderung unter Jahr'!I8</f>
        <v>97.44000000000004</v>
      </c>
      <c r="AL25" s="110"/>
    </row>
    <row r="26" spans="1:38" ht="12" customHeight="1" thickBot="1" x14ac:dyDescent="0.25">
      <c r="A26" s="253"/>
      <c r="B26" s="100" t="str">
        <f>IF(B25="F",B25,Arbeitstage!B19)</f>
        <v>F</v>
      </c>
      <c r="C26" s="101" t="str">
        <f>IF(C25="F",C25,Arbeitstage!C19)</f>
        <v>F</v>
      </c>
      <c r="D26" s="101" t="str">
        <f>IF(D25="F",D25,Arbeitstage!D19)</f>
        <v>F</v>
      </c>
      <c r="E26" s="101" t="str">
        <f>IF(E25="F",E25,Arbeitstage!E19)</f>
        <v>F</v>
      </c>
      <c r="F26" s="101" t="str">
        <f>IF(F25="F",F25,Arbeitstage!F19)</f>
        <v>F</v>
      </c>
      <c r="G26" s="101" t="str">
        <f>IF(G25="F",G25,Arbeitstage!G19)</f>
        <v>F</v>
      </c>
      <c r="H26" s="101" t="str">
        <f>IF(H25="F",H25,Arbeitstage!H19)</f>
        <v>F</v>
      </c>
      <c r="I26" s="101" t="str">
        <f>IF(I25="F",I25,Arbeitstage!I19)</f>
        <v/>
      </c>
      <c r="J26" s="101" t="str">
        <f>IF(J25="F",J25,Arbeitstage!J19)</f>
        <v/>
      </c>
      <c r="K26" s="101">
        <f>IF(K25="F",K25,Arbeitstage!K19)</f>
        <v>1</v>
      </c>
      <c r="L26" s="101">
        <f>IF(L25="F",L25,Arbeitstage!L19)</f>
        <v>1</v>
      </c>
      <c r="M26" s="101">
        <f>IF(M25="F",M25,Arbeitstage!M19)</f>
        <v>1</v>
      </c>
      <c r="N26" s="101">
        <f>IF(N25="F",N25,Arbeitstage!N19)</f>
        <v>1</v>
      </c>
      <c r="O26" s="101">
        <f>IF(O25="F",O25,Arbeitstage!O19)</f>
        <v>1</v>
      </c>
      <c r="P26" s="101" t="str">
        <f>IF(P25="F",P25,Arbeitstage!P19)</f>
        <v>F</v>
      </c>
      <c r="Q26" s="101" t="str">
        <f>IF(Q25="F",Q25,Arbeitstage!Q19)</f>
        <v/>
      </c>
      <c r="R26" s="101">
        <f>IF(R25="F",R25,Arbeitstage!R19)</f>
        <v>1</v>
      </c>
      <c r="S26" s="101">
        <f>IF(S25="F",S25,Arbeitstage!S19)</f>
        <v>1</v>
      </c>
      <c r="T26" s="101">
        <f>IF(T25="F",T25,Arbeitstage!T19)</f>
        <v>1</v>
      </c>
      <c r="U26" s="101">
        <f>IF(U25="F",U25,Arbeitstage!U19)</f>
        <v>1</v>
      </c>
      <c r="V26" s="101">
        <f>IF(V25="F",V25,Arbeitstage!V19)</f>
        <v>1</v>
      </c>
      <c r="W26" s="101" t="str">
        <f>IF(W25="F",W25,Arbeitstage!W19)</f>
        <v/>
      </c>
      <c r="X26" s="101" t="str">
        <f>IF(X25="F",X25,Arbeitstage!X19)</f>
        <v/>
      </c>
      <c r="Y26" s="101">
        <f>IF(Y25="F",Y25,Arbeitstage!Y19)</f>
        <v>1</v>
      </c>
      <c r="Z26" s="101">
        <f>IF(Z25="F",Z25,Arbeitstage!Z19)</f>
        <v>1</v>
      </c>
      <c r="AA26" s="101">
        <f>IF(AA25="F",AA25,Arbeitstage!AA19)</f>
        <v>1</v>
      </c>
      <c r="AB26" s="101">
        <f>IF(AB25="F",AB25,Arbeitstage!AB19)</f>
        <v>1</v>
      </c>
      <c r="AC26" s="101">
        <f>IF(AC25="F",AC25,Arbeitstage!AC19)</f>
        <v>1</v>
      </c>
      <c r="AD26" s="101" t="str">
        <f>IF(AD25="F",AD25,Arbeitstage!AD19)</f>
        <v/>
      </c>
      <c r="AE26" s="101" t="str">
        <f>IF(AE25="F",AE25,Arbeitstage!AE19)</f>
        <v/>
      </c>
      <c r="AF26" s="102">
        <f>IF(AF25="F",AF25,Arbeitstage!AF19)</f>
        <v>1</v>
      </c>
      <c r="AG26" s="107">
        <f>SUM(Erfassung!$D:$D)/12</f>
        <v>1.6666666666666667</v>
      </c>
      <c r="AH26" s="106">
        <f>IF(AG26="","",AG26*Erfassung!B5*SUM(Erfassung!N5:N5)/5)</f>
        <v>7</v>
      </c>
      <c r="AI26" s="108">
        <f>SUM(B26:AF26)</f>
        <v>16</v>
      </c>
      <c r="AJ26" s="120">
        <f>SUM(B25:AF25)</f>
        <v>88.200000000000031</v>
      </c>
      <c r="AK26" s="113">
        <f>ROUND(AI26*AI25/5,1)*5</f>
        <v>11</v>
      </c>
      <c r="AL26" s="110"/>
    </row>
    <row r="27" spans="1:38" ht="12.75" hidden="1" customHeight="1" x14ac:dyDescent="0.2">
      <c r="A27" s="18"/>
      <c r="B27" s="32">
        <f>AF24+1</f>
        <v>46266</v>
      </c>
      <c r="C27" s="33">
        <f t="shared" ref="C27:AE27" si="8">B27+1</f>
        <v>46267</v>
      </c>
      <c r="D27" s="33">
        <f t="shared" si="8"/>
        <v>46268</v>
      </c>
      <c r="E27" s="33">
        <f t="shared" si="8"/>
        <v>46269</v>
      </c>
      <c r="F27" s="33">
        <f t="shared" si="8"/>
        <v>46270</v>
      </c>
      <c r="G27" s="33">
        <f t="shared" si="8"/>
        <v>46271</v>
      </c>
      <c r="H27" s="33">
        <f t="shared" si="8"/>
        <v>46272</v>
      </c>
      <c r="I27" s="33">
        <f t="shared" si="8"/>
        <v>46273</v>
      </c>
      <c r="J27" s="33">
        <f t="shared" si="8"/>
        <v>46274</v>
      </c>
      <c r="K27" s="33">
        <f t="shared" si="8"/>
        <v>46275</v>
      </c>
      <c r="L27" s="33">
        <f t="shared" si="8"/>
        <v>46276</v>
      </c>
      <c r="M27" s="33">
        <f t="shared" si="8"/>
        <v>46277</v>
      </c>
      <c r="N27" s="33">
        <f t="shared" si="8"/>
        <v>46278</v>
      </c>
      <c r="O27" s="33">
        <f t="shared" si="8"/>
        <v>46279</v>
      </c>
      <c r="P27" s="33">
        <f t="shared" si="8"/>
        <v>46280</v>
      </c>
      <c r="Q27" s="33">
        <f t="shared" si="8"/>
        <v>46281</v>
      </c>
      <c r="R27" s="33">
        <f t="shared" si="8"/>
        <v>46282</v>
      </c>
      <c r="S27" s="33">
        <f t="shared" si="8"/>
        <v>46283</v>
      </c>
      <c r="T27" s="33">
        <f t="shared" si="8"/>
        <v>46284</v>
      </c>
      <c r="U27" s="33">
        <f t="shared" si="8"/>
        <v>46285</v>
      </c>
      <c r="V27" s="33">
        <f t="shared" si="8"/>
        <v>46286</v>
      </c>
      <c r="W27" s="33">
        <f t="shared" si="8"/>
        <v>46287</v>
      </c>
      <c r="X27" s="33">
        <f t="shared" si="8"/>
        <v>46288</v>
      </c>
      <c r="Y27" s="33">
        <f t="shared" si="8"/>
        <v>46289</v>
      </c>
      <c r="Z27" s="33">
        <f t="shared" si="8"/>
        <v>46290</v>
      </c>
      <c r="AA27" s="33">
        <f t="shared" si="8"/>
        <v>46291</v>
      </c>
      <c r="AB27" s="33">
        <f t="shared" si="8"/>
        <v>46292</v>
      </c>
      <c r="AC27" s="33">
        <f t="shared" si="8"/>
        <v>46293</v>
      </c>
      <c r="AD27" s="33">
        <f t="shared" si="8"/>
        <v>46294</v>
      </c>
      <c r="AE27" s="33">
        <f t="shared" si="8"/>
        <v>46295</v>
      </c>
      <c r="AF27" s="34"/>
      <c r="AI27" s="43"/>
      <c r="AJ27" s="121"/>
      <c r="AK27" s="61"/>
    </row>
    <row r="28" spans="1:38" ht="12.75" customHeight="1" x14ac:dyDescent="0.2">
      <c r="A28" s="251" t="s">
        <v>36</v>
      </c>
      <c r="B28" s="97">
        <f>IF(ISNA(VLOOKUP(B27,'Feiertage und Ferien'!$A:$E,3,FALSE)),IF(OR(WEEKDAY(B27)=1,WEEKDAY(B27)=7),"",Erfassung!$B$5*SUM(Erfassung!$O5:$O5)/5),"F")</f>
        <v>4.2</v>
      </c>
      <c r="C28" s="98">
        <f>IF(ISNA(VLOOKUP(C27,'Feiertage und Ferien'!$A:$E,3,FALSE)),IF(OR(WEEKDAY(C27)=1,WEEKDAY(C27)=7),"",Erfassung!$B$5*SUM(Erfassung!$O5:$O5)/5),"F")</f>
        <v>4.2</v>
      </c>
      <c r="D28" s="98">
        <f>IF(ISNA(VLOOKUP(D27,'Feiertage und Ferien'!$A:$E,3,FALSE)),IF(OR(WEEKDAY(D27)=1,WEEKDAY(D27)=7),"",Erfassung!$B$5*SUM(Erfassung!$O5:$O5)/5),"F")</f>
        <v>4.2</v>
      </c>
      <c r="E28" s="98">
        <f>IF(ISNA(VLOOKUP(E27,'Feiertage und Ferien'!$A:$E,3,FALSE)),IF(OR(WEEKDAY(E27)=1,WEEKDAY(E27)=7),"",Erfassung!$B$5*SUM(Erfassung!$O5:$O5)/5),"F")</f>
        <v>4.2</v>
      </c>
      <c r="F28" s="98" t="str">
        <f>IF(ISNA(VLOOKUP(F27,'Feiertage und Ferien'!$A:$E,3,FALSE)),IF(OR(WEEKDAY(F27)=1,WEEKDAY(F27)=7),"",Erfassung!$B$5*SUM(Erfassung!$O5:$O5)/5),"F")</f>
        <v/>
      </c>
      <c r="G28" s="98" t="str">
        <f>IF(ISNA(VLOOKUP(G27,'Feiertage und Ferien'!$A:$E,3,FALSE)),IF(OR(WEEKDAY(G27)=1,WEEKDAY(G27)=7),"",Erfassung!$B$5*SUM(Erfassung!$O5:$O5)/5),"F")</f>
        <v/>
      </c>
      <c r="H28" s="98">
        <f>IF(ISNA(VLOOKUP(H27,'Feiertage und Ferien'!$A:$E,3,FALSE)),IF(OR(WEEKDAY(H27)=1,WEEKDAY(H27)=7),"",Erfassung!$B$5*SUM(Erfassung!$O5:$O5)/5),"F")</f>
        <v>4.2</v>
      </c>
      <c r="I28" s="98">
        <f>IF(ISNA(VLOOKUP(I27,'Feiertage und Ferien'!$A:$E,3,FALSE)),IF(OR(WEEKDAY(I27)=1,WEEKDAY(I27)=7),"",Erfassung!$B$5*SUM(Erfassung!$O5:$O5)/5),"F")</f>
        <v>4.2</v>
      </c>
      <c r="J28" s="98">
        <f>IF(ISNA(VLOOKUP(J27,'Feiertage und Ferien'!$A:$E,3,FALSE)),IF(OR(WEEKDAY(J27)=1,WEEKDAY(J27)=7),"",Erfassung!$B$5*SUM(Erfassung!$O5:$O5)/5),"F")</f>
        <v>4.2</v>
      </c>
      <c r="K28" s="98">
        <f>IF(ISNA(VLOOKUP(K27,'Feiertage und Ferien'!$A:$E,3,FALSE)),IF(OR(WEEKDAY(K27)=1,WEEKDAY(K27)=7),"",Erfassung!$B$5*SUM(Erfassung!$O5:$O5)/5),"F")</f>
        <v>4.2</v>
      </c>
      <c r="L28" s="98">
        <f>IF(ISNA(VLOOKUP(L27,'Feiertage und Ferien'!$A:$E,3,FALSE)),IF(OR(WEEKDAY(L27)=1,WEEKDAY(L27)=7),"",Erfassung!$B$5*SUM(Erfassung!$O5:$O5)/5),"F")</f>
        <v>4.2</v>
      </c>
      <c r="M28" s="98" t="str">
        <f>IF(ISNA(VLOOKUP(M27,'Feiertage und Ferien'!$A:$E,3,FALSE)),IF(OR(WEEKDAY(M27)=1,WEEKDAY(M27)=7),"",Erfassung!$B$5*SUM(Erfassung!$O5:$O5)/5),"F")</f>
        <v/>
      </c>
      <c r="N28" s="98" t="str">
        <f>IF(ISNA(VLOOKUP(N27,'Feiertage und Ferien'!$A:$E,3,FALSE)),IF(OR(WEEKDAY(N27)=1,WEEKDAY(N27)=7),"",Erfassung!$B$5*SUM(Erfassung!$O5:$O5)/5),"F")</f>
        <v/>
      </c>
      <c r="O28" s="98">
        <f>IF(ISNA(VLOOKUP(O27,'Feiertage und Ferien'!$A:$E,3,FALSE)),IF(OR(WEEKDAY(O27)=1,WEEKDAY(O27)=7),"",Erfassung!$B$5*SUM(Erfassung!$O5:$O5)/5),"F")</f>
        <v>4.2</v>
      </c>
      <c r="P28" s="98">
        <f>IF(ISNA(VLOOKUP(P27,'Feiertage und Ferien'!$A:$E,3,FALSE)),IF(OR(WEEKDAY(P27)=1,WEEKDAY(P27)=7),"",Erfassung!$B$5*SUM(Erfassung!$O5:$O5)/5),"F")</f>
        <v>4.2</v>
      </c>
      <c r="Q28" s="98">
        <f>IF(ISNA(VLOOKUP(Q27,'Feiertage und Ferien'!$A:$E,3,FALSE)),IF(OR(WEEKDAY(Q27)=1,WEEKDAY(Q27)=7),"",Erfassung!$B$5*SUM(Erfassung!$O5:$O5)/5),"F")</f>
        <v>4.2</v>
      </c>
      <c r="R28" s="98">
        <f>IF(ISNA(VLOOKUP(R27,'Feiertage und Ferien'!$A:$E,3,FALSE)),IF(OR(WEEKDAY(R27)=1,WEEKDAY(R27)=7),"",Erfassung!$B$5*SUM(Erfassung!$O5:$O5)/5),"F")</f>
        <v>4.2</v>
      </c>
      <c r="S28" s="98">
        <f>IF(ISNA(VLOOKUP(S27,'Feiertage und Ferien'!$A:$E,3,FALSE)),IF(OR(WEEKDAY(S27)=1,WEEKDAY(S27)=7),"",Erfassung!$B$5*SUM(Erfassung!$O5:$O5)/5),"F")</f>
        <v>4.2</v>
      </c>
      <c r="T28" s="98" t="str">
        <f>IF(ISNA(VLOOKUP(T27,'Feiertage und Ferien'!$A:$E,3,FALSE)),IF(OR(WEEKDAY(T27)=1,WEEKDAY(T27)=7),"",Erfassung!$B$5*SUM(Erfassung!$O5:$O5)/5),"F")</f>
        <v/>
      </c>
      <c r="U28" s="98" t="str">
        <f>IF(ISNA(VLOOKUP(U27,'Feiertage und Ferien'!$A:$E,3,FALSE)),IF(OR(WEEKDAY(U27)=1,WEEKDAY(U27)=7),"",Erfassung!$B$5*SUM(Erfassung!$O5:$O5)/5),"F")</f>
        <v/>
      </c>
      <c r="V28" s="98">
        <f>IF(ISNA(VLOOKUP(V27,'Feiertage und Ferien'!$A:$E,3,FALSE)),IF(OR(WEEKDAY(V27)=1,WEEKDAY(V27)=7),"",Erfassung!$B$5*SUM(Erfassung!$O5:$O5)/5),"F")</f>
        <v>4.2</v>
      </c>
      <c r="W28" s="98">
        <f>IF(ISNA(VLOOKUP(W27,'Feiertage und Ferien'!$A:$E,3,FALSE)),IF(OR(WEEKDAY(W27)=1,WEEKDAY(W27)=7),"",Erfassung!$B$5*SUM(Erfassung!$O5:$O5)/5),"F")</f>
        <v>4.2</v>
      </c>
      <c r="X28" s="98">
        <f>IF(ISNA(VLOOKUP(X27,'Feiertage und Ferien'!$A:$E,3,FALSE)),IF(OR(WEEKDAY(X27)=1,WEEKDAY(X27)=7),"",Erfassung!$B$5*SUM(Erfassung!$O5:$O5)/5),"F")</f>
        <v>4.2</v>
      </c>
      <c r="Y28" s="98">
        <f>IF(ISNA(VLOOKUP(Y27,'Feiertage und Ferien'!$A:$E,3,FALSE)),IF(OR(WEEKDAY(Y27)=1,WEEKDAY(Y27)=7),"",Erfassung!$B$5*SUM(Erfassung!$O5:$O5)/5),"F")</f>
        <v>4.2</v>
      </c>
      <c r="Z28" s="98">
        <f>IF(ISNA(VLOOKUP(Z27,'Feiertage und Ferien'!$A:$E,3,FALSE)),IF(OR(WEEKDAY(Z27)=1,WEEKDAY(Z27)=7),"",Erfassung!$B$5*SUM(Erfassung!$O5:$O5)/5),"F")</f>
        <v>4.2</v>
      </c>
      <c r="AA28" s="98" t="str">
        <f>IF(ISNA(VLOOKUP(AA27,'Feiertage und Ferien'!$A:$E,3,FALSE)),IF(OR(WEEKDAY(AA27)=1,WEEKDAY(AA27)=7),"",Erfassung!$B$5*SUM(Erfassung!$O5:$O5)/5),"F")</f>
        <v/>
      </c>
      <c r="AB28" s="98" t="str">
        <f>IF(ISNA(VLOOKUP(AB27,'Feiertage und Ferien'!$A:$E,3,FALSE)),IF(OR(WEEKDAY(AB27)=1,WEEKDAY(AB27)=7),"",Erfassung!$B$5*SUM(Erfassung!$O5:$O5)/5),"F")</f>
        <v/>
      </c>
      <c r="AC28" s="98">
        <f>IF(ISNA(VLOOKUP(AC27,'Feiertage und Ferien'!$A:$E,3,FALSE)),IF(OR(WEEKDAY(AC27)=1,WEEKDAY(AC27)=7),"",Erfassung!$B$5*SUM(Erfassung!$O5:$O5)/5),"F")</f>
        <v>4.2</v>
      </c>
      <c r="AD28" s="98">
        <f>IF(ISNA(VLOOKUP(AD27,'Feiertage und Ferien'!$A:$E,3,FALSE)),IF(OR(WEEKDAY(AD27)=1,WEEKDAY(AD27)=7),"",Erfassung!$B$5*SUM(Erfassung!$O5:$O5)/5),"F")</f>
        <v>4.2</v>
      </c>
      <c r="AE28" s="98">
        <f>IF(ISNA(VLOOKUP(AE27,'Feiertage und Ferien'!$A:$E,3,FALSE)),IF(OR(WEEKDAY(AE27)=1,WEEKDAY(AE27)=7),"",Erfassung!$B$5*SUM(Erfassung!$O5:$O5)/5),"F")</f>
        <v>4.2</v>
      </c>
      <c r="AF28" s="99" t="str">
        <f>IF(ISNA(VLOOKUP(AF27,'Feiertage und Ferien'!$A:$E,3,FALSE)),IF(OR(WEEKDAY(AF27)=1,WEEKDAY(AF27)=7),"",Erfassung!$B$5*SUM(Erfassung!$O5:$O5)/5),"F")</f>
        <v/>
      </c>
      <c r="AG28" s="1"/>
      <c r="AH28" s="1"/>
      <c r="AI28" s="109">
        <f>Erfassung!O5+20%</f>
        <v>0.7</v>
      </c>
      <c r="AJ28" s="120" t="s">
        <v>36</v>
      </c>
      <c r="AK28" s="181">
        <f>(Arbeitszeiten!AJ29-AH29)/Erfassung!O5*'% Änderung unter Jahr'!J8</f>
        <v>102.48000000000003</v>
      </c>
    </row>
    <row r="29" spans="1:38" ht="12" customHeight="1" thickBot="1" x14ac:dyDescent="0.25">
      <c r="A29" s="253"/>
      <c r="B29" s="100">
        <f>IF(B28="F",B28,Arbeitstage!B21)</f>
        <v>1</v>
      </c>
      <c r="C29" s="101">
        <f>IF(C28="F",C28,Arbeitstage!C21)</f>
        <v>1</v>
      </c>
      <c r="D29" s="101">
        <f>IF(D28="F",D28,Arbeitstage!D21)</f>
        <v>1</v>
      </c>
      <c r="E29" s="101">
        <f>IF(E28="F",E28,Arbeitstage!E21)</f>
        <v>1</v>
      </c>
      <c r="F29" s="101" t="str">
        <f>IF(F28="F",F28,Arbeitstage!F21)</f>
        <v/>
      </c>
      <c r="G29" s="101" t="str">
        <f>IF(G28="F",G28,Arbeitstage!G21)</f>
        <v/>
      </c>
      <c r="H29" s="101">
        <f>IF(H28="F",H28,Arbeitstage!H21)</f>
        <v>1</v>
      </c>
      <c r="I29" s="101">
        <f>IF(I28="F",I28,Arbeitstage!I21)</f>
        <v>1</v>
      </c>
      <c r="J29" s="101">
        <f>IF(J28="F",J28,Arbeitstage!J21)</f>
        <v>1</v>
      </c>
      <c r="K29" s="101">
        <f>IF(K28="F",K28,Arbeitstage!K21)</f>
        <v>1</v>
      </c>
      <c r="L29" s="101">
        <f>IF(L28="F",L28,Arbeitstage!L21)</f>
        <v>1</v>
      </c>
      <c r="M29" s="101" t="str">
        <f>IF(M28="F",M28,Arbeitstage!M21)</f>
        <v/>
      </c>
      <c r="N29" s="101" t="str">
        <f>IF(N28="F",N28,Arbeitstage!N21)</f>
        <v/>
      </c>
      <c r="O29" s="101">
        <f>IF(O28="F",O28,Arbeitstage!O21)</f>
        <v>1</v>
      </c>
      <c r="P29" s="101">
        <f>IF(P28="F",P28,Arbeitstage!P21)</f>
        <v>1</v>
      </c>
      <c r="Q29" s="101">
        <f>IF(Q28="F",Q28,Arbeitstage!Q21)</f>
        <v>1</v>
      </c>
      <c r="R29" s="101">
        <f>IF(R28="F",R28,Arbeitstage!R21)</f>
        <v>1</v>
      </c>
      <c r="S29" s="101">
        <f>IF(S28="F",S28,Arbeitstage!S21)</f>
        <v>1</v>
      </c>
      <c r="T29" s="101" t="str">
        <f>IF(T28="F",T28,Arbeitstage!T21)</f>
        <v/>
      </c>
      <c r="U29" s="101" t="str">
        <f>IF(U28="F",U28,Arbeitstage!U21)</f>
        <v/>
      </c>
      <c r="V29" s="101">
        <f>IF(V28="F",V28,Arbeitstage!V21)</f>
        <v>1</v>
      </c>
      <c r="W29" s="101">
        <f>IF(W28="F",W28,Arbeitstage!W21)</f>
        <v>1</v>
      </c>
      <c r="X29" s="101">
        <f>IF(X28="F",X28,Arbeitstage!X21)</f>
        <v>1</v>
      </c>
      <c r="Y29" s="101">
        <f>IF(Y28="F",Y28,Arbeitstage!Y21)</f>
        <v>1</v>
      </c>
      <c r="Z29" s="101">
        <f>IF(Z28="F",Z28,Arbeitstage!Z21)</f>
        <v>1</v>
      </c>
      <c r="AA29" s="101" t="str">
        <f>IF(AA28="F",AA28,Arbeitstage!AA21)</f>
        <v/>
      </c>
      <c r="AB29" s="101" t="str">
        <f>IF(AB28="F",AB28,Arbeitstage!AB21)</f>
        <v/>
      </c>
      <c r="AC29" s="101" t="str">
        <f>IF(AC28="F",AC28,Arbeitstage!AC21)</f>
        <v>F</v>
      </c>
      <c r="AD29" s="101" t="str">
        <f>IF(AD28="F",AD28,Arbeitstage!AD21)</f>
        <v>F</v>
      </c>
      <c r="AE29" s="101" t="str">
        <f>IF(AE28="F",AE28,Arbeitstage!AE21)</f>
        <v>F</v>
      </c>
      <c r="AF29" s="102" t="str">
        <f>IF(AF28="F",AF28,Arbeitstage!AF21)</f>
        <v/>
      </c>
      <c r="AG29" s="107">
        <f>SUM(Erfassung!$D:$D)/12</f>
        <v>1.6666666666666667</v>
      </c>
      <c r="AH29" s="106">
        <f>IF(AG29="","",AG29*Erfassung!B5*SUM(Erfassung!O5:O5)/5)</f>
        <v>7</v>
      </c>
      <c r="AI29" s="108">
        <f>SUM(B29:AF29)</f>
        <v>19</v>
      </c>
      <c r="AJ29" s="120">
        <f>SUM(B28:AF28)</f>
        <v>92.400000000000034</v>
      </c>
      <c r="AK29" s="113">
        <f>ROUND(AI29*AI28/5,1)*5</f>
        <v>13.5</v>
      </c>
    </row>
    <row r="30" spans="1:38" ht="12.75" hidden="1" customHeight="1" x14ac:dyDescent="0.2">
      <c r="A30" s="18"/>
      <c r="B30" s="52">
        <f>AE27+1</f>
        <v>46296</v>
      </c>
      <c r="C30" s="53">
        <f t="shared" ref="C30:AF30" si="9">B30+1</f>
        <v>46297</v>
      </c>
      <c r="D30" s="53">
        <f t="shared" si="9"/>
        <v>46298</v>
      </c>
      <c r="E30" s="53">
        <f t="shared" si="9"/>
        <v>46299</v>
      </c>
      <c r="F30" s="53">
        <f t="shared" si="9"/>
        <v>46300</v>
      </c>
      <c r="G30" s="53">
        <f t="shared" si="9"/>
        <v>46301</v>
      </c>
      <c r="H30" s="53">
        <f t="shared" si="9"/>
        <v>46302</v>
      </c>
      <c r="I30" s="53">
        <f t="shared" si="9"/>
        <v>46303</v>
      </c>
      <c r="J30" s="53">
        <f t="shared" si="9"/>
        <v>46304</v>
      </c>
      <c r="K30" s="53">
        <f t="shared" si="9"/>
        <v>46305</v>
      </c>
      <c r="L30" s="53">
        <f t="shared" si="9"/>
        <v>46306</v>
      </c>
      <c r="M30" s="53">
        <f t="shared" si="9"/>
        <v>46307</v>
      </c>
      <c r="N30" s="53">
        <f t="shared" si="9"/>
        <v>46308</v>
      </c>
      <c r="O30" s="53">
        <f t="shared" si="9"/>
        <v>46309</v>
      </c>
      <c r="P30" s="53">
        <f t="shared" si="9"/>
        <v>46310</v>
      </c>
      <c r="Q30" s="53">
        <f t="shared" si="9"/>
        <v>46311</v>
      </c>
      <c r="R30" s="53">
        <f t="shared" si="9"/>
        <v>46312</v>
      </c>
      <c r="S30" s="53">
        <f t="shared" si="9"/>
        <v>46313</v>
      </c>
      <c r="T30" s="53">
        <f t="shared" si="9"/>
        <v>46314</v>
      </c>
      <c r="U30" s="53">
        <f t="shared" si="9"/>
        <v>46315</v>
      </c>
      <c r="V30" s="53">
        <f t="shared" si="9"/>
        <v>46316</v>
      </c>
      <c r="W30" s="53">
        <f t="shared" si="9"/>
        <v>46317</v>
      </c>
      <c r="X30" s="53">
        <f t="shared" si="9"/>
        <v>46318</v>
      </c>
      <c r="Y30" s="53">
        <f t="shared" si="9"/>
        <v>46319</v>
      </c>
      <c r="Z30" s="53">
        <f t="shared" si="9"/>
        <v>46320</v>
      </c>
      <c r="AA30" s="53">
        <f t="shared" si="9"/>
        <v>46321</v>
      </c>
      <c r="AB30" s="53">
        <f t="shared" si="9"/>
        <v>46322</v>
      </c>
      <c r="AC30" s="53">
        <f t="shared" si="9"/>
        <v>46323</v>
      </c>
      <c r="AD30" s="53">
        <f t="shared" si="9"/>
        <v>46324</v>
      </c>
      <c r="AE30" s="53">
        <f t="shared" si="9"/>
        <v>46325</v>
      </c>
      <c r="AF30" s="54">
        <f t="shared" si="9"/>
        <v>46326</v>
      </c>
      <c r="AI30" s="43"/>
      <c r="AJ30" s="121"/>
      <c r="AK30" s="61"/>
    </row>
    <row r="31" spans="1:38" ht="12.75" customHeight="1" x14ac:dyDescent="0.2">
      <c r="A31" s="251" t="s">
        <v>37</v>
      </c>
      <c r="B31" s="97">
        <f>IF(ISNA(VLOOKUP(B30,'Feiertage und Ferien'!$A:$E,3,FALSE)),IF(OR(WEEKDAY(B30)=1,WEEKDAY(B30)=7),"",Erfassung!$B$5*SUM(Erfassung!$P5:$P5)/5),"F")</f>
        <v>4.2</v>
      </c>
      <c r="C31" s="98">
        <f>IF(ISNA(VLOOKUP(C30,'Feiertage und Ferien'!$A:$E,3,FALSE)),IF(OR(WEEKDAY(C30)=1,WEEKDAY(C30)=7),"",Erfassung!$B$5*SUM(Erfassung!$P5:$P5)/5),"F")</f>
        <v>4.2</v>
      </c>
      <c r="D31" s="98" t="str">
        <f>IF(ISNA(VLOOKUP(D30,'Feiertage und Ferien'!$A:$E,3,FALSE)),IF(OR(WEEKDAY(D30)=1,WEEKDAY(D30)=7),"",Erfassung!$B$5*SUM(Erfassung!$P5:$P5)/5),"F")</f>
        <v/>
      </c>
      <c r="E31" s="98" t="str">
        <f>IF(ISNA(VLOOKUP(E30,'Feiertage und Ferien'!$A:$E,3,FALSE)),IF(OR(WEEKDAY(E30)=1,WEEKDAY(E30)=7),"",Erfassung!$B$5*SUM(Erfassung!$P5:$P5)/5),"F")</f>
        <v/>
      </c>
      <c r="F31" s="98">
        <f>IF(ISNA(VLOOKUP(F30,'Feiertage und Ferien'!$A:$E,3,FALSE)),IF(OR(WEEKDAY(F30)=1,WEEKDAY(F30)=7),"",Erfassung!$B$5*SUM(Erfassung!$P5:$P5)/5),"F")</f>
        <v>4.2</v>
      </c>
      <c r="G31" s="98">
        <f>IF(ISNA(VLOOKUP(G30,'Feiertage und Ferien'!$A:$E,3,FALSE)),IF(OR(WEEKDAY(G30)=1,WEEKDAY(G30)=7),"",Erfassung!$B$5*SUM(Erfassung!$P5:$P5)/5),"F")</f>
        <v>4.2</v>
      </c>
      <c r="H31" s="98">
        <f>IF(ISNA(VLOOKUP(H30,'Feiertage und Ferien'!$A:$E,3,FALSE)),IF(OR(WEEKDAY(H30)=1,WEEKDAY(H30)=7),"",Erfassung!$B$5*SUM(Erfassung!$P5:$P5)/5),"F")</f>
        <v>4.2</v>
      </c>
      <c r="I31" s="98">
        <f>IF(ISNA(VLOOKUP(I30,'Feiertage und Ferien'!$A:$E,3,FALSE)),IF(OR(WEEKDAY(I30)=1,WEEKDAY(I30)=7),"",Erfassung!$B$5*SUM(Erfassung!$P5:$P5)/5),"F")</f>
        <v>4.2</v>
      </c>
      <c r="J31" s="98">
        <f>IF(ISNA(VLOOKUP(J30,'Feiertage und Ferien'!$A:$E,3,FALSE)),IF(OR(WEEKDAY(J30)=1,WEEKDAY(J30)=7),"",Erfassung!$B$5*SUM(Erfassung!$P5:$P5)/5),"F")</f>
        <v>4.2</v>
      </c>
      <c r="K31" s="98" t="str">
        <f>IF(ISNA(VLOOKUP(K30,'Feiertage und Ferien'!$A:$E,3,FALSE)),IF(OR(WEEKDAY(K30)=1,WEEKDAY(K30)=7),"",Erfassung!$B$5*SUM(Erfassung!$P5:$P5)/5),"F")</f>
        <v/>
      </c>
      <c r="L31" s="98" t="str">
        <f>IF(ISNA(VLOOKUP(L30,'Feiertage und Ferien'!$A:$E,3,FALSE)),IF(OR(WEEKDAY(L30)=1,WEEKDAY(L30)=7),"",Erfassung!$B$5*SUM(Erfassung!$P5:$P5)/5),"F")</f>
        <v/>
      </c>
      <c r="M31" s="98">
        <f>IF(ISNA(VLOOKUP(M30,'Feiertage und Ferien'!$A:$E,3,FALSE)),IF(OR(WEEKDAY(M30)=1,WEEKDAY(M30)=7),"",Erfassung!$B$5*SUM(Erfassung!$P5:$P5)/5),"F")</f>
        <v>4.2</v>
      </c>
      <c r="N31" s="98">
        <f>IF(ISNA(VLOOKUP(N30,'Feiertage und Ferien'!$A:$E,3,FALSE)),IF(OR(WEEKDAY(N30)=1,WEEKDAY(N30)=7),"",Erfassung!$B$5*SUM(Erfassung!$P5:$P5)/5),"F")</f>
        <v>4.2</v>
      </c>
      <c r="O31" s="98">
        <f>IF(ISNA(VLOOKUP(O30,'Feiertage und Ferien'!$A:$E,3,FALSE)),IF(OR(WEEKDAY(O30)=1,WEEKDAY(O30)=7),"",Erfassung!$B$5*SUM(Erfassung!$P5:$P5)/5),"F")</f>
        <v>4.2</v>
      </c>
      <c r="P31" s="98">
        <f>IF(ISNA(VLOOKUP(P30,'Feiertage und Ferien'!$A:$E,3,FALSE)),IF(OR(WEEKDAY(P30)=1,WEEKDAY(P30)=7),"",Erfassung!$B$5*SUM(Erfassung!$P5:$P5)/5),"F")</f>
        <v>4.2</v>
      </c>
      <c r="Q31" s="98">
        <f>IF(ISNA(VLOOKUP(Q30,'Feiertage und Ferien'!$A:$E,3,FALSE)),IF(OR(WEEKDAY(Q30)=1,WEEKDAY(Q30)=7),"",Erfassung!$B$5*SUM(Erfassung!$P5:$P5)/5),"F")</f>
        <v>4.2</v>
      </c>
      <c r="R31" s="98" t="str">
        <f>IF(ISNA(VLOOKUP(R30,'Feiertage und Ferien'!$A:$E,3,FALSE)),IF(OR(WEEKDAY(R30)=1,WEEKDAY(R30)=7),"",Erfassung!$B$5*SUM(Erfassung!$P5:$P5)/5),"F")</f>
        <v/>
      </c>
      <c r="S31" s="98" t="str">
        <f>IF(ISNA(VLOOKUP(S30,'Feiertage und Ferien'!$A:$E,3,FALSE)),IF(OR(WEEKDAY(S30)=1,WEEKDAY(S30)=7),"",Erfassung!$B$5*SUM(Erfassung!$P5:$P5)/5),"F")</f>
        <v/>
      </c>
      <c r="T31" s="98">
        <f>IF(ISNA(VLOOKUP(T30,'Feiertage und Ferien'!$A:$E,3,FALSE)),IF(OR(WEEKDAY(T30)=1,WEEKDAY(T30)=7),"",Erfassung!$B$5*SUM(Erfassung!$P5:$P5)/5),"F")</f>
        <v>4.2</v>
      </c>
      <c r="U31" s="98">
        <f>IF(ISNA(VLOOKUP(U30,'Feiertage und Ferien'!$A:$E,3,FALSE)),IF(OR(WEEKDAY(U30)=1,WEEKDAY(U30)=7),"",Erfassung!$B$5*SUM(Erfassung!$P5:$P5)/5),"F")</f>
        <v>4.2</v>
      </c>
      <c r="V31" s="98">
        <f>IF(ISNA(VLOOKUP(V30,'Feiertage und Ferien'!$A:$E,3,FALSE)),IF(OR(WEEKDAY(V30)=1,WEEKDAY(V30)=7),"",Erfassung!$B$5*SUM(Erfassung!$P5:$P5)/5),"F")</f>
        <v>4.2</v>
      </c>
      <c r="W31" s="98">
        <f>IF(ISNA(VLOOKUP(W30,'Feiertage und Ferien'!$A:$E,3,FALSE)),IF(OR(WEEKDAY(W30)=1,WEEKDAY(W30)=7),"",Erfassung!$B$5*SUM(Erfassung!$P5:$P5)/5),"F")</f>
        <v>4.2</v>
      </c>
      <c r="X31" s="98">
        <f>IF(ISNA(VLOOKUP(X30,'Feiertage und Ferien'!$A:$E,3,FALSE)),IF(OR(WEEKDAY(X30)=1,WEEKDAY(X30)=7),"",Erfassung!$B$5*SUM(Erfassung!$P5:$P5)/5),"F")</f>
        <v>4.2</v>
      </c>
      <c r="Y31" s="98" t="str">
        <f>IF(ISNA(VLOOKUP(Y30,'Feiertage und Ferien'!$A:$E,3,FALSE)),IF(OR(WEEKDAY(Y30)=1,WEEKDAY(Y30)=7),"",Erfassung!$B$5*SUM(Erfassung!$P5:$P5)/5),"F")</f>
        <v/>
      </c>
      <c r="Z31" s="98" t="str">
        <f>IF(ISNA(VLOOKUP(Z30,'Feiertage und Ferien'!$A:$E,3,FALSE)),IF(OR(WEEKDAY(Z30)=1,WEEKDAY(Z30)=7),"",Erfassung!$B$5*SUM(Erfassung!$P5:$P5)/5),"F")</f>
        <v/>
      </c>
      <c r="AA31" s="98">
        <f>IF(ISNA(VLOOKUP(AA30,'Feiertage und Ferien'!$A:$E,3,FALSE)),IF(OR(WEEKDAY(AA30)=1,WEEKDAY(AA30)=7),"",Erfassung!$B$5*SUM(Erfassung!$P5:$P5)/5),"F")</f>
        <v>4.2</v>
      </c>
      <c r="AB31" s="98">
        <f>IF(ISNA(VLOOKUP(AB30,'Feiertage und Ferien'!$A:$E,3,FALSE)),IF(OR(WEEKDAY(AB30)=1,WEEKDAY(AB30)=7),"",Erfassung!$B$5*SUM(Erfassung!$P5:$P5)/5),"F")</f>
        <v>4.2</v>
      </c>
      <c r="AC31" s="98">
        <f>IF(ISNA(VLOOKUP(AC30,'Feiertage und Ferien'!$A:$E,3,FALSE)),IF(OR(WEEKDAY(AC30)=1,WEEKDAY(AC30)=7),"",Erfassung!$B$5*SUM(Erfassung!$P5:$P5)/5),"F")</f>
        <v>4.2</v>
      </c>
      <c r="AD31" s="98">
        <f>IF(ISNA(VLOOKUP(AD30,'Feiertage und Ferien'!$A:$E,3,FALSE)),IF(OR(WEEKDAY(AD30)=1,WEEKDAY(AD30)=7),"",Erfassung!$B$5*SUM(Erfassung!$P5:$P5)/5),"F")</f>
        <v>4.2</v>
      </c>
      <c r="AE31" s="98">
        <f>IF(ISNA(VLOOKUP(AE30,'Feiertage und Ferien'!$A:$E,3,FALSE)),IF(OR(WEEKDAY(AE30)=1,WEEKDAY(AE30)=7),"",Erfassung!$B$5*SUM(Erfassung!$P5:$P5)/5),"F")</f>
        <v>4.2</v>
      </c>
      <c r="AF31" s="99" t="str">
        <f>IF(ISNA(VLOOKUP(AF30,'Feiertage und Ferien'!$A:$E,3,FALSE)),IF(OR(WEEKDAY(AF30)=1,WEEKDAY(AF30)=7),"",Erfassung!$B$5*SUM(Erfassung!$P5:$P5)/5),"F")</f>
        <v/>
      </c>
      <c r="AG31" s="1"/>
      <c r="AH31" s="1"/>
      <c r="AI31" s="109">
        <f>Erfassung!P5+20%</f>
        <v>0.7</v>
      </c>
      <c r="AJ31" s="120" t="s">
        <v>37</v>
      </c>
      <c r="AK31" s="181">
        <f>(Arbeitszeiten!AJ32-AH32)/Erfassung!P5*'% Änderung unter Jahr'!K8</f>
        <v>102.48000000000003</v>
      </c>
    </row>
    <row r="32" spans="1:38" ht="12" customHeight="1" thickBot="1" x14ac:dyDescent="0.25">
      <c r="A32" s="253"/>
      <c r="B32" s="100" t="str">
        <f>IF(B31="F",B31,Arbeitstage!B23)</f>
        <v>F</v>
      </c>
      <c r="C32" s="101" t="str">
        <f>IF(C31="F",C31,Arbeitstage!C23)</f>
        <v>F</v>
      </c>
      <c r="D32" s="101" t="str">
        <f>IF(D31="F",D31,Arbeitstage!D23)</f>
        <v>F</v>
      </c>
      <c r="E32" s="101" t="str">
        <f>IF(E31="F",E31,Arbeitstage!E23)</f>
        <v>F</v>
      </c>
      <c r="F32" s="101" t="str">
        <f>IF(F31="F",F31,Arbeitstage!F23)</f>
        <v>F</v>
      </c>
      <c r="G32" s="101" t="str">
        <f>IF(G31="F",G31,Arbeitstage!G23)</f>
        <v>F</v>
      </c>
      <c r="H32" s="101" t="str">
        <f>IF(H31="F",H31,Arbeitstage!H23)</f>
        <v>F</v>
      </c>
      <c r="I32" s="101" t="str">
        <f>IF(I31="F",I31,Arbeitstage!I23)</f>
        <v>F</v>
      </c>
      <c r="J32" s="101" t="str">
        <f>IF(J31="F",J31,Arbeitstage!J23)</f>
        <v>F</v>
      </c>
      <c r="K32" s="101" t="str">
        <f>IF(K31="F",K31,Arbeitstage!K23)</f>
        <v/>
      </c>
      <c r="L32" s="101" t="str">
        <f>IF(L31="F",L31,Arbeitstage!L23)</f>
        <v/>
      </c>
      <c r="M32" s="101">
        <f>IF(M31="F",M31,Arbeitstage!M23)</f>
        <v>1</v>
      </c>
      <c r="N32" s="101">
        <f>IF(N31="F",N31,Arbeitstage!N23)</f>
        <v>1</v>
      </c>
      <c r="O32" s="101">
        <f>IF(O31="F",O31,Arbeitstage!O23)</f>
        <v>1</v>
      </c>
      <c r="P32" s="101">
        <f>IF(P31="F",P31,Arbeitstage!P23)</f>
        <v>1</v>
      </c>
      <c r="Q32" s="101">
        <f>IF(Q31="F",Q31,Arbeitstage!Q23)</f>
        <v>1</v>
      </c>
      <c r="R32" s="101" t="str">
        <f>IF(R31="F",R31,Arbeitstage!R23)</f>
        <v/>
      </c>
      <c r="S32" s="101" t="str">
        <f>IF(S31="F",S31,Arbeitstage!S23)</f>
        <v/>
      </c>
      <c r="T32" s="101">
        <f>IF(T31="F",T31,Arbeitstage!T23)</f>
        <v>1</v>
      </c>
      <c r="U32" s="101">
        <f>IF(U31="F",U31,Arbeitstage!U23)</f>
        <v>1</v>
      </c>
      <c r="V32" s="101">
        <f>IF(V31="F",V31,Arbeitstage!V23)</f>
        <v>1</v>
      </c>
      <c r="W32" s="101">
        <f>IF(W31="F",W31,Arbeitstage!W23)</f>
        <v>1</v>
      </c>
      <c r="X32" s="101">
        <f>IF(X31="F",X31,Arbeitstage!X23)</f>
        <v>1</v>
      </c>
      <c r="Y32" s="101" t="str">
        <f>IF(Y31="F",Y31,Arbeitstage!Y23)</f>
        <v/>
      </c>
      <c r="Z32" s="101" t="str">
        <f>IF(Z31="F",Z31,Arbeitstage!Z23)</f>
        <v/>
      </c>
      <c r="AA32" s="101">
        <f>IF(AA31="F",AA31,Arbeitstage!AA23)</f>
        <v>1</v>
      </c>
      <c r="AB32" s="101">
        <f>IF(AB31="F",AB31,Arbeitstage!AB23)</f>
        <v>1</v>
      </c>
      <c r="AC32" s="101">
        <f>IF(AC31="F",AC31,Arbeitstage!AC23)</f>
        <v>1</v>
      </c>
      <c r="AD32" s="101">
        <f>IF(AD31="F",AD31,Arbeitstage!AD23)</f>
        <v>1</v>
      </c>
      <c r="AE32" s="101">
        <f>IF(AE31="F",AE31,Arbeitstage!AE23)</f>
        <v>1</v>
      </c>
      <c r="AF32" s="102" t="str">
        <f>IF(AF31="F",AF31,Arbeitstage!AF23)</f>
        <v/>
      </c>
      <c r="AG32" s="107">
        <f>SUM(Erfassung!$D:$D)/12</f>
        <v>1.6666666666666667</v>
      </c>
      <c r="AH32" s="106">
        <f>IF(AG32="","",AG32*Erfassung!B5*SUM(Erfassung!P5:P5)/5)</f>
        <v>7</v>
      </c>
      <c r="AI32" s="108">
        <f>SUM(B32:AF32)</f>
        <v>15</v>
      </c>
      <c r="AJ32" s="120">
        <f>SUM(B31:AF31)</f>
        <v>92.400000000000034</v>
      </c>
      <c r="AK32" s="113">
        <f>ROUND(AI32*AI31/5,1)*5</f>
        <v>10.5</v>
      </c>
    </row>
    <row r="33" spans="1:37" ht="12.75" hidden="1" customHeight="1" x14ac:dyDescent="0.2">
      <c r="A33" s="18"/>
      <c r="B33" s="52">
        <f>AF30+1</f>
        <v>46327</v>
      </c>
      <c r="C33" s="33">
        <f t="shared" ref="C33:AE33" si="10">B33+1</f>
        <v>46328</v>
      </c>
      <c r="D33" s="33">
        <f t="shared" si="10"/>
        <v>46329</v>
      </c>
      <c r="E33" s="33">
        <f t="shared" si="10"/>
        <v>46330</v>
      </c>
      <c r="F33" s="33">
        <f t="shared" si="10"/>
        <v>46331</v>
      </c>
      <c r="G33" s="33">
        <f t="shared" si="10"/>
        <v>46332</v>
      </c>
      <c r="H33" s="33">
        <f t="shared" si="10"/>
        <v>46333</v>
      </c>
      <c r="I33" s="33">
        <f t="shared" si="10"/>
        <v>46334</v>
      </c>
      <c r="J33" s="33">
        <f t="shared" si="10"/>
        <v>46335</v>
      </c>
      <c r="K33" s="33">
        <f t="shared" si="10"/>
        <v>46336</v>
      </c>
      <c r="L33" s="33">
        <f t="shared" si="10"/>
        <v>46337</v>
      </c>
      <c r="M33" s="33">
        <f t="shared" si="10"/>
        <v>46338</v>
      </c>
      <c r="N33" s="33">
        <f t="shared" si="10"/>
        <v>46339</v>
      </c>
      <c r="O33" s="33">
        <f t="shared" si="10"/>
        <v>46340</v>
      </c>
      <c r="P33" s="33">
        <f t="shared" si="10"/>
        <v>46341</v>
      </c>
      <c r="Q33" s="33">
        <f t="shared" si="10"/>
        <v>46342</v>
      </c>
      <c r="R33" s="33">
        <f t="shared" si="10"/>
        <v>46343</v>
      </c>
      <c r="S33" s="33">
        <f t="shared" si="10"/>
        <v>46344</v>
      </c>
      <c r="T33" s="33">
        <f t="shared" si="10"/>
        <v>46345</v>
      </c>
      <c r="U33" s="33">
        <f t="shared" si="10"/>
        <v>46346</v>
      </c>
      <c r="V33" s="33">
        <f t="shared" si="10"/>
        <v>46347</v>
      </c>
      <c r="W33" s="33">
        <f t="shared" si="10"/>
        <v>46348</v>
      </c>
      <c r="X33" s="33">
        <f t="shared" si="10"/>
        <v>46349</v>
      </c>
      <c r="Y33" s="33">
        <f t="shared" si="10"/>
        <v>46350</v>
      </c>
      <c r="Z33" s="33">
        <f t="shared" si="10"/>
        <v>46351</v>
      </c>
      <c r="AA33" s="33">
        <f t="shared" si="10"/>
        <v>46352</v>
      </c>
      <c r="AB33" s="33">
        <f t="shared" si="10"/>
        <v>46353</v>
      </c>
      <c r="AC33" s="33">
        <f t="shared" si="10"/>
        <v>46354</v>
      </c>
      <c r="AD33" s="33">
        <f t="shared" si="10"/>
        <v>46355</v>
      </c>
      <c r="AE33" s="33">
        <f t="shared" si="10"/>
        <v>46356</v>
      </c>
      <c r="AF33" s="34"/>
      <c r="AI33" s="43"/>
      <c r="AJ33" s="121"/>
      <c r="AK33" s="61"/>
    </row>
    <row r="34" spans="1:37" ht="12.75" customHeight="1" x14ac:dyDescent="0.2">
      <c r="A34" s="251" t="s">
        <v>38</v>
      </c>
      <c r="B34" s="97" t="str">
        <f>IF(ISNA(VLOOKUP(B33,'Feiertage und Ferien'!$A:$E,3,FALSE)),IF(OR(WEEKDAY(B33)=1,WEEKDAY(B33)=7),"",Erfassung!$B$5*SUM(Erfassung!$Q5:$Q5)/5),"F")</f>
        <v>F</v>
      </c>
      <c r="C34" s="98">
        <f>IF(ISNA(VLOOKUP(C33,'Feiertage und Ferien'!$A:$E,3,FALSE)),IF(OR(WEEKDAY(C33)=1,WEEKDAY(C33)=7),"",Erfassung!$B$5*SUM(Erfassung!$Q5:$Q5)/5),"F")</f>
        <v>4.2</v>
      </c>
      <c r="D34" s="98">
        <f>IF(ISNA(VLOOKUP(D33,'Feiertage und Ferien'!$A:$E,3,FALSE)),IF(OR(WEEKDAY(D33)=1,WEEKDAY(D33)=7),"",Erfassung!$B$5*SUM(Erfassung!$Q5:$Q5)/5),"F")</f>
        <v>4.2</v>
      </c>
      <c r="E34" s="98">
        <f>IF(ISNA(VLOOKUP(E33,'Feiertage und Ferien'!$A:$E,3,FALSE)),IF(OR(WEEKDAY(E33)=1,WEEKDAY(E33)=7),"",Erfassung!$B$5*SUM(Erfassung!$Q5:$Q5)/5),"F")</f>
        <v>4.2</v>
      </c>
      <c r="F34" s="98">
        <f>IF(ISNA(VLOOKUP(F33,'Feiertage und Ferien'!$A:$E,3,FALSE)),IF(OR(WEEKDAY(F33)=1,WEEKDAY(F33)=7),"",Erfassung!$B$5*SUM(Erfassung!$Q5:$Q5)/5),"F")</f>
        <v>4.2</v>
      </c>
      <c r="G34" s="98">
        <f>IF(ISNA(VLOOKUP(G33,'Feiertage und Ferien'!$A:$E,3,FALSE)),IF(OR(WEEKDAY(G33)=1,WEEKDAY(G33)=7),"",Erfassung!$B$5*SUM(Erfassung!$Q5:$Q5)/5),"F")</f>
        <v>4.2</v>
      </c>
      <c r="H34" s="98" t="str">
        <f>IF(ISNA(VLOOKUP(H33,'Feiertage und Ferien'!$A:$E,3,FALSE)),IF(OR(WEEKDAY(H33)=1,WEEKDAY(H33)=7),"",Erfassung!$B$5*SUM(Erfassung!$Q5:$Q5)/5),"F")</f>
        <v/>
      </c>
      <c r="I34" s="98" t="str">
        <f>IF(ISNA(VLOOKUP(I33,'Feiertage und Ferien'!$A:$E,3,FALSE)),IF(OR(WEEKDAY(I33)=1,WEEKDAY(I33)=7),"",Erfassung!$B$5*SUM(Erfassung!$Q5:$Q5)/5),"F")</f>
        <v/>
      </c>
      <c r="J34" s="98">
        <f>IF(ISNA(VLOOKUP(J33,'Feiertage und Ferien'!$A:$E,3,FALSE)),IF(OR(WEEKDAY(J33)=1,WEEKDAY(J33)=7),"",Erfassung!$B$5*SUM(Erfassung!$Q5:$Q5)/5),"F")</f>
        <v>4.2</v>
      </c>
      <c r="K34" s="98">
        <f>IF(ISNA(VLOOKUP(K33,'Feiertage und Ferien'!$A:$E,3,FALSE)),IF(OR(WEEKDAY(K33)=1,WEEKDAY(K33)=7),"",Erfassung!$B$5*SUM(Erfassung!$Q5:$Q5)/5),"F")</f>
        <v>4.2</v>
      </c>
      <c r="L34" s="98">
        <f>IF(ISNA(VLOOKUP(L33,'Feiertage und Ferien'!$A:$E,3,FALSE)),IF(OR(WEEKDAY(L33)=1,WEEKDAY(L33)=7),"",Erfassung!$B$5*SUM(Erfassung!$Q5:$Q5)/5),"F")</f>
        <v>4.2</v>
      </c>
      <c r="M34" s="98">
        <f>IF(ISNA(VLOOKUP(M33,'Feiertage und Ferien'!$A:$E,3,FALSE)),IF(OR(WEEKDAY(M33)=1,WEEKDAY(M33)=7),"",Erfassung!$B$5*SUM(Erfassung!$Q5:$Q5)/5),"F")</f>
        <v>4.2</v>
      </c>
      <c r="N34" s="98">
        <f>IF(ISNA(VLOOKUP(N33,'Feiertage und Ferien'!$A:$E,3,FALSE)),IF(OR(WEEKDAY(N33)=1,WEEKDAY(N33)=7),"",Erfassung!$B$5*SUM(Erfassung!$Q5:$Q5)/5),"F")</f>
        <v>4.2</v>
      </c>
      <c r="O34" s="98" t="str">
        <f>IF(ISNA(VLOOKUP(O33,'Feiertage und Ferien'!$A:$E,3,FALSE)),IF(OR(WEEKDAY(O33)=1,WEEKDAY(O33)=7),"",Erfassung!$B$5*SUM(Erfassung!$Q5:$Q5)/5),"F")</f>
        <v/>
      </c>
      <c r="P34" s="98" t="str">
        <f>IF(ISNA(VLOOKUP(P33,'Feiertage und Ferien'!$A:$E,3,FALSE)),IF(OR(WEEKDAY(P33)=1,WEEKDAY(P33)=7),"",Erfassung!$B$5*SUM(Erfassung!$Q5:$Q5)/5),"F")</f>
        <v/>
      </c>
      <c r="Q34" s="98">
        <f>IF(ISNA(VLOOKUP(Q33,'Feiertage und Ferien'!$A:$E,3,FALSE)),IF(OR(WEEKDAY(Q33)=1,WEEKDAY(Q33)=7),"",Erfassung!$B$5*SUM(Erfassung!$Q5:$Q5)/5),"F")</f>
        <v>4.2</v>
      </c>
      <c r="R34" s="98">
        <f>IF(ISNA(VLOOKUP(R33,'Feiertage und Ferien'!$A:$E,3,FALSE)),IF(OR(WEEKDAY(R33)=1,WEEKDAY(R33)=7),"",Erfassung!$B$5*SUM(Erfassung!$Q5:$Q5)/5),"F")</f>
        <v>4.2</v>
      </c>
      <c r="S34" s="98">
        <f>IF(ISNA(VLOOKUP(S33,'Feiertage und Ferien'!$A:$E,3,FALSE)),IF(OR(WEEKDAY(S33)=1,WEEKDAY(S33)=7),"",Erfassung!$B$5*SUM(Erfassung!$Q5:$Q5)/5),"F")</f>
        <v>4.2</v>
      </c>
      <c r="T34" s="98">
        <f>IF(ISNA(VLOOKUP(T33,'Feiertage und Ferien'!$A:$E,3,FALSE)),IF(OR(WEEKDAY(T33)=1,WEEKDAY(T33)=7),"",Erfassung!$B$5*SUM(Erfassung!$Q5:$Q5)/5),"F")</f>
        <v>4.2</v>
      </c>
      <c r="U34" s="98">
        <f>IF(ISNA(VLOOKUP(U33,'Feiertage und Ferien'!$A:$E,3,FALSE)),IF(OR(WEEKDAY(U33)=1,WEEKDAY(U33)=7),"",Erfassung!$B$5*SUM(Erfassung!$Q5:$Q5)/5),"F")</f>
        <v>4.2</v>
      </c>
      <c r="V34" s="98" t="str">
        <f>IF(ISNA(VLOOKUP(V33,'Feiertage und Ferien'!$A:$E,3,FALSE)),IF(OR(WEEKDAY(V33)=1,WEEKDAY(V33)=7),"",Erfassung!$B$5*SUM(Erfassung!$Q5:$Q5)/5),"F")</f>
        <v/>
      </c>
      <c r="W34" s="98" t="str">
        <f>IF(ISNA(VLOOKUP(W33,'Feiertage und Ferien'!$A:$E,3,FALSE)),IF(OR(WEEKDAY(W33)=1,WEEKDAY(W33)=7),"",Erfassung!$B$5*SUM(Erfassung!$Q5:$Q5)/5),"F")</f>
        <v/>
      </c>
      <c r="X34" s="98">
        <f>IF(ISNA(VLOOKUP(X33,'Feiertage und Ferien'!$A:$E,3,FALSE)),IF(OR(WEEKDAY(X33)=1,WEEKDAY(X33)=7),"",Erfassung!$B$5*SUM(Erfassung!$Q5:$Q5)/5),"F")</f>
        <v>4.2</v>
      </c>
      <c r="Y34" s="98">
        <f>IF(ISNA(VLOOKUP(Y33,'Feiertage und Ferien'!$A:$E,3,FALSE)),IF(OR(WEEKDAY(Y33)=1,WEEKDAY(Y33)=7),"",Erfassung!$B$5*SUM(Erfassung!$Q5:$Q5)/5),"F")</f>
        <v>4.2</v>
      </c>
      <c r="Z34" s="98">
        <f>IF(ISNA(VLOOKUP(Z33,'Feiertage und Ferien'!$A:$E,3,FALSE)),IF(OR(WEEKDAY(Z33)=1,WEEKDAY(Z33)=7),"",Erfassung!$B$5*SUM(Erfassung!$Q5:$Q5)/5),"F")</f>
        <v>4.2</v>
      </c>
      <c r="AA34" s="98">
        <f>IF(ISNA(VLOOKUP(AA33,'Feiertage und Ferien'!$A:$E,3,FALSE)),IF(OR(WEEKDAY(AA33)=1,WEEKDAY(AA33)=7),"",Erfassung!$B$5*SUM(Erfassung!$Q5:$Q5)/5),"F")</f>
        <v>4.2</v>
      </c>
      <c r="AB34" s="98">
        <f>IF(ISNA(VLOOKUP(AB33,'Feiertage und Ferien'!$A:$E,3,FALSE)),IF(OR(WEEKDAY(AB33)=1,WEEKDAY(AB33)=7),"",Erfassung!$B$5*SUM(Erfassung!$Q5:$Q5)/5),"F")</f>
        <v>4.2</v>
      </c>
      <c r="AC34" s="98" t="str">
        <f>IF(ISNA(VLOOKUP(AC33,'Feiertage und Ferien'!$A:$E,3,FALSE)),IF(OR(WEEKDAY(AC33)=1,WEEKDAY(AC33)=7),"",Erfassung!$B$5*SUM(Erfassung!$Q5:$Q5)/5),"F")</f>
        <v/>
      </c>
      <c r="AD34" s="98" t="str">
        <f>IF(ISNA(VLOOKUP(AD33,'Feiertage und Ferien'!$A:$E,3,FALSE)),IF(OR(WEEKDAY(AD33)=1,WEEKDAY(AD33)=7),"",Erfassung!$B$5*SUM(Erfassung!$Q5:$Q5)/5),"F")</f>
        <v/>
      </c>
      <c r="AE34" s="98">
        <f>IF(ISNA(VLOOKUP(AE33,'Feiertage und Ferien'!$A:$E,3,FALSE)),IF(OR(WEEKDAY(AE33)=1,WEEKDAY(AE33)=7),"",Erfassung!$B$5*SUM(Erfassung!$Q5:$Q5)/5),"F")</f>
        <v>4.2</v>
      </c>
      <c r="AF34" s="99" t="str">
        <f>IF(ISNA(VLOOKUP(AF33,'Feiertage und Ferien'!$A:$E,3,FALSE)),IF(OR(WEEKDAY(AF33)=1,WEEKDAY(AF33)=7),"",Erfassung!$B$5*SUM(Erfassung!$Q5:$Q5)/5),"F")</f>
        <v/>
      </c>
      <c r="AG34" s="1"/>
      <c r="AH34" s="1"/>
      <c r="AI34" s="109">
        <f>Erfassung!Q5+20%</f>
        <v>0.7</v>
      </c>
      <c r="AJ34" s="120" t="s">
        <v>38</v>
      </c>
      <c r="AK34" s="181">
        <f>(AJ35-AH35)/Erfassung!Q5*'% Änderung unter Jahr'!L8</f>
        <v>97.44000000000004</v>
      </c>
    </row>
    <row r="35" spans="1:37" ht="12" customHeight="1" thickBot="1" x14ac:dyDescent="0.25">
      <c r="A35" s="253"/>
      <c r="B35" s="100" t="str">
        <f>IF(B34="F",B34,Arbeitstage!B25)</f>
        <v>F</v>
      </c>
      <c r="C35" s="101">
        <f>IF(C34="F",C34,Arbeitstage!C25)</f>
        <v>1</v>
      </c>
      <c r="D35" s="101">
        <f>IF(D34="F",D34,Arbeitstage!D25)</f>
        <v>1</v>
      </c>
      <c r="E35" s="101">
        <f>IF(E34="F",E34,Arbeitstage!E25)</f>
        <v>1</v>
      </c>
      <c r="F35" s="101">
        <f>IF(F34="F",F34,Arbeitstage!F25)</f>
        <v>1</v>
      </c>
      <c r="G35" s="101">
        <f>IF(G34="F",G34,Arbeitstage!G25)</f>
        <v>1</v>
      </c>
      <c r="H35" s="101" t="str">
        <f>IF(H34="F",H34,Arbeitstage!H25)</f>
        <v/>
      </c>
      <c r="I35" s="101" t="str">
        <f>IF(I34="F",I34,Arbeitstage!I25)</f>
        <v/>
      </c>
      <c r="J35" s="101">
        <f>IF(J34="F",J34,Arbeitstage!J25)</f>
        <v>1</v>
      </c>
      <c r="K35" s="101">
        <f>IF(K34="F",K34,Arbeitstage!K25)</f>
        <v>1</v>
      </c>
      <c r="L35" s="101">
        <f>IF(L34="F",L34,Arbeitstage!L25)</f>
        <v>1</v>
      </c>
      <c r="M35" s="101">
        <f>IF(M34="F",M34,Arbeitstage!M25)</f>
        <v>1</v>
      </c>
      <c r="N35" s="101">
        <f>IF(N34="F",N34,Arbeitstage!N25)</f>
        <v>1</v>
      </c>
      <c r="O35" s="101" t="str">
        <f>IF(O34="F",O34,Arbeitstage!O25)</f>
        <v/>
      </c>
      <c r="P35" s="101" t="str">
        <f>IF(P34="F",P34,Arbeitstage!P25)</f>
        <v/>
      </c>
      <c r="Q35" s="101">
        <f>IF(Q34="F",Q34,Arbeitstage!Q25)</f>
        <v>1</v>
      </c>
      <c r="R35" s="101">
        <f>IF(R34="F",R34,Arbeitstage!R25)</f>
        <v>1</v>
      </c>
      <c r="S35" s="101">
        <f>IF(S34="F",S34,Arbeitstage!S25)</f>
        <v>1</v>
      </c>
      <c r="T35" s="101">
        <f>IF(T34="F",T34,Arbeitstage!T25)</f>
        <v>1</v>
      </c>
      <c r="U35" s="101">
        <f>IF(U34="F",U34,Arbeitstage!U25)</f>
        <v>1</v>
      </c>
      <c r="V35" s="101" t="str">
        <f>IF(V34="F",V34,Arbeitstage!V25)</f>
        <v/>
      </c>
      <c r="W35" s="101" t="str">
        <f>IF(W34="F",W34,Arbeitstage!W25)</f>
        <v/>
      </c>
      <c r="X35" s="101">
        <f>IF(X34="F",X34,Arbeitstage!X25)</f>
        <v>1</v>
      </c>
      <c r="Y35" s="101">
        <f>IF(Y34="F",Y34,Arbeitstage!Y25)</f>
        <v>1</v>
      </c>
      <c r="Z35" s="101">
        <f>IF(Z34="F",Z34,Arbeitstage!Z25)</f>
        <v>1</v>
      </c>
      <c r="AA35" s="101">
        <f>IF(AA34="F",AA34,Arbeitstage!AA25)</f>
        <v>1</v>
      </c>
      <c r="AB35" s="101">
        <f>IF(AB34="F",AB34,Arbeitstage!AB25)</f>
        <v>1</v>
      </c>
      <c r="AC35" s="101" t="str">
        <f>IF(AC34="F",AC34,Arbeitstage!AC25)</f>
        <v/>
      </c>
      <c r="AD35" s="101" t="str">
        <f>IF(AD34="F",AD34,Arbeitstage!AD25)</f>
        <v/>
      </c>
      <c r="AE35" s="101">
        <f>IF(AE34="F",AE34,Arbeitstage!AE25)</f>
        <v>1</v>
      </c>
      <c r="AF35" s="102" t="str">
        <f>IF(AF34="F",AF34,Arbeitstage!AF25)</f>
        <v/>
      </c>
      <c r="AG35" s="107">
        <f>SUM(Erfassung!$D:$D)/12</f>
        <v>1.6666666666666667</v>
      </c>
      <c r="AH35" s="106">
        <f>IF(AG35="","",AG35*Erfassung!B5*SUM(Erfassung!Q5:Q5)/5)</f>
        <v>7</v>
      </c>
      <c r="AI35" s="108">
        <f>SUM(B35:AF35)</f>
        <v>21</v>
      </c>
      <c r="AJ35" s="120">
        <f>SUM(B34:AF34)</f>
        <v>88.200000000000031</v>
      </c>
      <c r="AK35" s="113">
        <f>ROUND(AI35*AI34/5,1)*5</f>
        <v>14.5</v>
      </c>
    </row>
    <row r="36" spans="1:37" ht="12.75" hidden="1" customHeight="1" thickBot="1" x14ac:dyDescent="0.25">
      <c r="A36" s="18"/>
      <c r="B36" s="52">
        <f>AE33+1</f>
        <v>46357</v>
      </c>
      <c r="C36" s="33">
        <f t="shared" ref="C36:AF36" si="11">B36+1</f>
        <v>46358</v>
      </c>
      <c r="D36" s="33">
        <f t="shared" si="11"/>
        <v>46359</v>
      </c>
      <c r="E36" s="33">
        <f t="shared" si="11"/>
        <v>46360</v>
      </c>
      <c r="F36" s="33">
        <f t="shared" si="11"/>
        <v>46361</v>
      </c>
      <c r="G36" s="33">
        <f t="shared" si="11"/>
        <v>46362</v>
      </c>
      <c r="H36" s="33">
        <f t="shared" si="11"/>
        <v>46363</v>
      </c>
      <c r="I36" s="33">
        <f t="shared" si="11"/>
        <v>46364</v>
      </c>
      <c r="J36" s="33">
        <f t="shared" si="11"/>
        <v>46365</v>
      </c>
      <c r="K36" s="33">
        <f t="shared" si="11"/>
        <v>46366</v>
      </c>
      <c r="L36" s="33">
        <f t="shared" si="11"/>
        <v>46367</v>
      </c>
      <c r="M36" s="33">
        <f t="shared" si="11"/>
        <v>46368</v>
      </c>
      <c r="N36" s="33">
        <f t="shared" si="11"/>
        <v>46369</v>
      </c>
      <c r="O36" s="33">
        <f t="shared" si="11"/>
        <v>46370</v>
      </c>
      <c r="P36" s="33">
        <f t="shared" si="11"/>
        <v>46371</v>
      </c>
      <c r="Q36" s="33">
        <f t="shared" si="11"/>
        <v>46372</v>
      </c>
      <c r="R36" s="33">
        <f t="shared" si="11"/>
        <v>46373</v>
      </c>
      <c r="S36" s="33">
        <f t="shared" si="11"/>
        <v>46374</v>
      </c>
      <c r="T36" s="33">
        <f t="shared" si="11"/>
        <v>46375</v>
      </c>
      <c r="U36" s="33">
        <f t="shared" si="11"/>
        <v>46376</v>
      </c>
      <c r="V36" s="33">
        <f t="shared" si="11"/>
        <v>46377</v>
      </c>
      <c r="W36" s="33">
        <f t="shared" si="11"/>
        <v>46378</v>
      </c>
      <c r="X36" s="33">
        <f t="shared" si="11"/>
        <v>46379</v>
      </c>
      <c r="Y36" s="33">
        <f t="shared" si="11"/>
        <v>46380</v>
      </c>
      <c r="Z36" s="33">
        <f t="shared" si="11"/>
        <v>46381</v>
      </c>
      <c r="AA36" s="33">
        <f t="shared" si="11"/>
        <v>46382</v>
      </c>
      <c r="AB36" s="33">
        <f t="shared" si="11"/>
        <v>46383</v>
      </c>
      <c r="AC36" s="33">
        <f t="shared" si="11"/>
        <v>46384</v>
      </c>
      <c r="AD36" s="33">
        <f t="shared" si="11"/>
        <v>46385</v>
      </c>
      <c r="AE36" s="33">
        <f t="shared" si="11"/>
        <v>46386</v>
      </c>
      <c r="AF36" s="34">
        <f t="shared" si="11"/>
        <v>46387</v>
      </c>
      <c r="AH36" s="103" t="str">
        <f>IF(AG36="","",AG36*Erfassung!#REF!*SUM(Erfassung!Q:Q)/5)</f>
        <v/>
      </c>
      <c r="AI36" s="104"/>
      <c r="AJ36" s="123"/>
      <c r="AK36" s="105"/>
    </row>
    <row r="37" spans="1:37" ht="13.5" customHeight="1" x14ac:dyDescent="0.2">
      <c r="A37" s="251" t="s">
        <v>39</v>
      </c>
      <c r="B37" s="97">
        <f>IF(ISNA(VLOOKUP(B36,'Feiertage und Ferien'!$A:$E,3,FALSE)),IF(OR(WEEKDAY(B36)=1,WEEKDAY(B36)=7),"",Erfassung!$B$5*SUM(Erfassung!$R5:$R5)/5),"F")</f>
        <v>4.2</v>
      </c>
      <c r="C37" s="98">
        <f>IF(ISNA(VLOOKUP(C36,'Feiertage und Ferien'!$A:$E,3,FALSE)),IF(OR(WEEKDAY(C36)=1,WEEKDAY(C36)=7),"",Erfassung!$B$5*SUM(Erfassung!$R5:$R5)/5),"F")</f>
        <v>4.2</v>
      </c>
      <c r="D37" s="98">
        <f>IF(ISNA(VLOOKUP(D36,'Feiertage und Ferien'!$A:$E,3,FALSE)),IF(OR(WEEKDAY(D36)=1,WEEKDAY(D36)=7),"",Erfassung!$B$5*SUM(Erfassung!$R5:$R5)/5),"F")</f>
        <v>4.2</v>
      </c>
      <c r="E37" s="98">
        <f>IF(ISNA(VLOOKUP(E36,'Feiertage und Ferien'!$A:$E,3,FALSE)),IF(OR(WEEKDAY(E36)=1,WEEKDAY(E36)=7),"",Erfassung!$B$5*SUM(Erfassung!$R5:$R5)/5),"F")</f>
        <v>4.2</v>
      </c>
      <c r="F37" s="98" t="str">
        <f>IF(ISNA(VLOOKUP(F36,'Feiertage und Ferien'!$A:$E,3,FALSE)),IF(OR(WEEKDAY(F36)=1,WEEKDAY(F36)=7),"",Erfassung!$B$5*SUM(Erfassung!$R5:$R5)/5),"F")</f>
        <v/>
      </c>
      <c r="G37" s="98" t="str">
        <f>IF(ISNA(VLOOKUP(G36,'Feiertage und Ferien'!$A:$E,3,FALSE)),IF(OR(WEEKDAY(G36)=1,WEEKDAY(G36)=7),"",Erfassung!$B$5*SUM(Erfassung!$R5:$R5)/5),"F")</f>
        <v/>
      </c>
      <c r="H37" s="98">
        <f>IF(ISNA(VLOOKUP(H36,'Feiertage und Ferien'!$A:$E,3,FALSE)),IF(OR(WEEKDAY(H36)=1,WEEKDAY(H36)=7),"",Erfassung!$B$5*SUM(Erfassung!$R5:$R5)/5),"F")</f>
        <v>4.2</v>
      </c>
      <c r="I37" s="98">
        <f>IF(ISNA(VLOOKUP(I36,'Feiertage und Ferien'!$A:$E,3,FALSE)),IF(OR(WEEKDAY(I36)=1,WEEKDAY(I36)=7),"",Erfassung!$B$5*SUM(Erfassung!$R5:$R5)/5),"F")</f>
        <v>4.2</v>
      </c>
      <c r="J37" s="98">
        <f>IF(ISNA(VLOOKUP(J36,'Feiertage und Ferien'!$A:$E,3,FALSE)),IF(OR(WEEKDAY(J36)=1,WEEKDAY(J36)=7),"",Erfassung!$B$5*SUM(Erfassung!$R5:$R5)/5),"F")</f>
        <v>4.2</v>
      </c>
      <c r="K37" s="98">
        <f>IF(ISNA(VLOOKUP(K36,'Feiertage und Ferien'!$A:$E,3,FALSE)),IF(OR(WEEKDAY(K36)=1,WEEKDAY(K36)=7),"",Erfassung!$B$5*SUM(Erfassung!$R5:$R5)/5),"F")</f>
        <v>4.2</v>
      </c>
      <c r="L37" s="98">
        <f>IF(ISNA(VLOOKUP(L36,'Feiertage und Ferien'!$A:$E,3,FALSE)),IF(OR(WEEKDAY(L36)=1,WEEKDAY(L36)=7),"",Erfassung!$B$5*SUM(Erfassung!$R5:$R5)/5),"F")</f>
        <v>4.2</v>
      </c>
      <c r="M37" s="98" t="str">
        <f>IF(ISNA(VLOOKUP(M36,'Feiertage und Ferien'!$A:$E,3,FALSE)),IF(OR(WEEKDAY(M36)=1,WEEKDAY(M36)=7),"",Erfassung!$B$5*SUM(Erfassung!$R5:$R5)/5),"F")</f>
        <v/>
      </c>
      <c r="N37" s="98" t="str">
        <f>IF(ISNA(VLOOKUP(N36,'Feiertage und Ferien'!$A:$E,3,FALSE)),IF(OR(WEEKDAY(N36)=1,WEEKDAY(N36)=7),"",Erfassung!$B$5*SUM(Erfassung!$R5:$R5)/5),"F")</f>
        <v/>
      </c>
      <c r="O37" s="98">
        <f>IF(ISNA(VLOOKUP(O36,'Feiertage und Ferien'!$A:$E,3,FALSE)),IF(OR(WEEKDAY(O36)=1,WEEKDAY(O36)=7),"",Erfassung!$B$5*SUM(Erfassung!$R5:$R5)/5),"F")</f>
        <v>4.2</v>
      </c>
      <c r="P37" s="98">
        <f>IF(ISNA(VLOOKUP(P36,'Feiertage und Ferien'!$A:$E,3,FALSE)),IF(OR(WEEKDAY(P36)=1,WEEKDAY(P36)=7),"",Erfassung!$B$5*SUM(Erfassung!$R5:$R5)/5),"F")</f>
        <v>4.2</v>
      </c>
      <c r="Q37" s="98">
        <f>IF(ISNA(VLOOKUP(Q36,'Feiertage und Ferien'!$A:$E,3,FALSE)),IF(OR(WEEKDAY(Q36)=1,WEEKDAY(Q36)=7),"",Erfassung!$B$5*SUM(Erfassung!$R5:$R5)/5),"F")</f>
        <v>4.2</v>
      </c>
      <c r="R37" s="98">
        <f>IF(ISNA(VLOOKUP(R36,'Feiertage und Ferien'!$A:$E,3,FALSE)),IF(OR(WEEKDAY(R36)=1,WEEKDAY(R36)=7),"",Erfassung!$B$5*SUM(Erfassung!$R5:$R5)/5),"F")</f>
        <v>4.2</v>
      </c>
      <c r="S37" s="98">
        <f>IF(ISNA(VLOOKUP(S36,'Feiertage und Ferien'!$A:$E,3,FALSE)),IF(OR(WEEKDAY(S36)=1,WEEKDAY(S36)=7),"",Erfassung!$B$5*SUM(Erfassung!$R5:$R5)/5),"F")</f>
        <v>4.2</v>
      </c>
      <c r="T37" s="98" t="str">
        <f>IF(ISNA(VLOOKUP(T36,'Feiertage und Ferien'!$A:$E,3,FALSE)),IF(OR(WEEKDAY(T36)=1,WEEKDAY(T36)=7),"",Erfassung!$B$5*SUM(Erfassung!$R5:$R5)/5),"F")</f>
        <v/>
      </c>
      <c r="U37" s="98" t="str">
        <f>IF(ISNA(VLOOKUP(U36,'Feiertage und Ferien'!$A:$E,3,FALSE)),IF(OR(WEEKDAY(U36)=1,WEEKDAY(U36)=7),"",Erfassung!$B$5*SUM(Erfassung!$R5:$R5)/5),"F")</f>
        <v/>
      </c>
      <c r="V37" s="98">
        <f>IF(ISNA(VLOOKUP(V36,'Feiertage und Ferien'!$A:$E,3,FALSE)),IF(OR(WEEKDAY(V36)=1,WEEKDAY(V36)=7),"",Erfassung!$B$5*SUM(Erfassung!$R5:$R5)/5),"F")</f>
        <v>4.2</v>
      </c>
      <c r="W37" s="98">
        <f>IF(ISNA(VLOOKUP(W36,'Feiertage und Ferien'!$A:$E,3,FALSE)),IF(OR(WEEKDAY(W36)=1,WEEKDAY(W36)=7),"",Erfassung!$B$5*SUM(Erfassung!$R5:$R5)/5),"F")</f>
        <v>4.2</v>
      </c>
      <c r="X37" s="98">
        <f>IF(ISNA(VLOOKUP(X36,'Feiertage und Ferien'!$A:$E,3,FALSE)),IF(OR(WEEKDAY(X36)=1,WEEKDAY(X36)=7),"",Erfassung!$B$5*SUM(Erfassung!$R5:$R5)/5),"F")</f>
        <v>4.2</v>
      </c>
      <c r="Y37" s="98">
        <f>IF(ISNA(VLOOKUP(Y36,'Feiertage und Ferien'!$A:$E,3,FALSE)),IF(OR(WEEKDAY(Y36)=1,WEEKDAY(Y36)=7),"",Erfassung!$B$5*SUM(Erfassung!$R5:$R5)/5),"F")</f>
        <v>4.2</v>
      </c>
      <c r="Z37" s="98" t="str">
        <f>IF(ISNA(VLOOKUP(Z36,'Feiertage und Ferien'!$A:$E,3,FALSE)),IF(OR(WEEKDAY(Z36)=1,WEEKDAY(Z36)=7),"",Erfassung!$B$5*SUM(Erfassung!$R5:$R5)/5),"F")</f>
        <v>F</v>
      </c>
      <c r="AA37" s="98" t="str">
        <f>IF(ISNA(VLOOKUP(AA36,'Feiertage und Ferien'!$A:$E,3,FALSE)),IF(OR(WEEKDAY(AA36)=1,WEEKDAY(AA36)=7),"",Erfassung!$B$5*SUM(Erfassung!$R5:$R5)/5),"F")</f>
        <v>F</v>
      </c>
      <c r="AB37" s="98" t="str">
        <f>IF(ISNA(VLOOKUP(AB36,'Feiertage und Ferien'!$A:$E,3,FALSE)),IF(OR(WEEKDAY(AB36)=1,WEEKDAY(AB36)=7),"",Erfassung!$B$5*SUM(Erfassung!$R5:$R5)/5),"F")</f>
        <v/>
      </c>
      <c r="AC37" s="98">
        <f>IF(ISNA(VLOOKUP(AC36,'Feiertage und Ferien'!$A:$E,3,FALSE)),IF(OR(WEEKDAY(AC36)=1,WEEKDAY(AC36)=7),"",Erfassung!$B$5*SUM(Erfassung!$R5:$R5)/5),"F")</f>
        <v>4.2</v>
      </c>
      <c r="AD37" s="98">
        <f>IF(ISNA(VLOOKUP(AD36,'Feiertage und Ferien'!$A:$E,3,FALSE)),IF(OR(WEEKDAY(AD36)=1,WEEKDAY(AD36)=7),"",Erfassung!$B$5*SUM(Erfassung!$R5:$R5)/5),"F")</f>
        <v>4.2</v>
      </c>
      <c r="AE37" s="98">
        <f>IF(ISNA(VLOOKUP(AE36,'Feiertage und Ferien'!$A:$E,3,FALSE)),IF(OR(WEEKDAY(AE36)=1,WEEKDAY(AE36)=7),"",Erfassung!$B$5*SUM(Erfassung!$R5:$R5)/5),"F")</f>
        <v>4.2</v>
      </c>
      <c r="AF37" s="99">
        <f>IF(ISNA(VLOOKUP(AF36,'Feiertage und Ferien'!$A:$E,3,FALSE)),IF(OR(WEEKDAY(AF36)=1,WEEKDAY(AF36)=7),"",Erfassung!$B$5*SUM(Erfassung!$R5:$R5)/5),"F")</f>
        <v>4.2</v>
      </c>
      <c r="AG37" s="1"/>
      <c r="AH37" s="1"/>
      <c r="AI37" s="109">
        <f>Erfassung!R5+20%</f>
        <v>0.7</v>
      </c>
      <c r="AJ37" s="120" t="s">
        <v>39</v>
      </c>
      <c r="AK37" s="181">
        <f>(Arbeitszeiten!AJ38-AH38)/Erfassung!R5*'% Änderung unter Jahr'!M8</f>
        <v>102.48000000000003</v>
      </c>
    </row>
    <row r="38" spans="1:37" ht="13.5" thickBot="1" x14ac:dyDescent="0.25">
      <c r="A38" s="252"/>
      <c r="B38" s="114">
        <f>IF(B37="F",B37,Arbeitstage!B27)</f>
        <v>1</v>
      </c>
      <c r="C38" s="115">
        <f>IF(C37="F",C37,Arbeitstage!C27)</f>
        <v>1</v>
      </c>
      <c r="D38" s="115">
        <f>IF(D37="F",D37,Arbeitstage!D27)</f>
        <v>1</v>
      </c>
      <c r="E38" s="115">
        <f>IF(E37="F",E37,Arbeitstage!E27)</f>
        <v>1</v>
      </c>
      <c r="F38" s="115" t="str">
        <f>IF(F37="F",F37,Arbeitstage!F27)</f>
        <v/>
      </c>
      <c r="G38" s="115" t="str">
        <f>IF(G37="F",G37,Arbeitstage!G27)</f>
        <v/>
      </c>
      <c r="H38" s="115">
        <f>IF(H37="F",H37,Arbeitstage!H27)</f>
        <v>1</v>
      </c>
      <c r="I38" s="115">
        <f>IF(I37="F",I37,Arbeitstage!I27)</f>
        <v>1</v>
      </c>
      <c r="J38" s="115">
        <f>IF(J37="F",J37,Arbeitstage!J27)</f>
        <v>1</v>
      </c>
      <c r="K38" s="115">
        <f>IF(K37="F",K37,Arbeitstage!K27)</f>
        <v>1</v>
      </c>
      <c r="L38" s="115">
        <f>IF(L37="F",L37,Arbeitstage!L27)</f>
        <v>1</v>
      </c>
      <c r="M38" s="115" t="str">
        <f>IF(M37="F",M37,Arbeitstage!M27)</f>
        <v/>
      </c>
      <c r="N38" s="115" t="str">
        <f>IF(N37="F",N37,Arbeitstage!N27)</f>
        <v/>
      </c>
      <c r="O38" s="115">
        <f>IF(O37="F",O37,Arbeitstage!O27)</f>
        <v>1</v>
      </c>
      <c r="P38" s="115">
        <f>IF(P37="F",P37,Arbeitstage!P27)</f>
        <v>1</v>
      </c>
      <c r="Q38" s="115">
        <f>IF(Q37="F",Q37,Arbeitstage!Q27)</f>
        <v>1</v>
      </c>
      <c r="R38" s="115">
        <f>IF(R37="F",R37,Arbeitstage!R27)</f>
        <v>1</v>
      </c>
      <c r="S38" s="115">
        <f>IF(S37="F",S37,Arbeitstage!S27)</f>
        <v>1</v>
      </c>
      <c r="T38" s="115" t="str">
        <f>IF(T37="F",T37,Arbeitstage!T27)</f>
        <v/>
      </c>
      <c r="U38" s="115" t="str">
        <f>IF(U37="F",U37,Arbeitstage!U27)</f>
        <v/>
      </c>
      <c r="V38" s="115">
        <f>IF(V37="F",V37,Arbeitstage!V27)</f>
        <v>1</v>
      </c>
      <c r="W38" s="115">
        <f>IF(W37="F",W37,Arbeitstage!W27)</f>
        <v>1</v>
      </c>
      <c r="X38" s="115">
        <f>IF(X37="F",X37,Arbeitstage!X27)</f>
        <v>1</v>
      </c>
      <c r="Y38" s="115" t="str">
        <f>IF(Y37="F",Y37,Arbeitstage!Y27)</f>
        <v>F</v>
      </c>
      <c r="Z38" s="115" t="str">
        <f>IF(Z37="F",Z37,Arbeitstage!Z27)</f>
        <v>F</v>
      </c>
      <c r="AA38" s="115" t="str">
        <f>IF(AA37="F",AA37,Arbeitstage!AA27)</f>
        <v>F</v>
      </c>
      <c r="AB38" s="115" t="str">
        <f>IF(AB37="F",AB37,Arbeitstage!AB27)</f>
        <v>F</v>
      </c>
      <c r="AC38" s="115" t="str">
        <f>IF(AC37="F",AC37,Arbeitstage!AC27)</f>
        <v>F</v>
      </c>
      <c r="AD38" s="115" t="str">
        <f>IF(AD37="F",AD37,Arbeitstage!AD27)</f>
        <v>F</v>
      </c>
      <c r="AE38" s="115" t="str">
        <f>IF(AE37="F",AE37,Arbeitstage!AE27)</f>
        <v>F</v>
      </c>
      <c r="AF38" s="116" t="str">
        <f>IF(AF37="F",AF37,Arbeitstage!AF27)</f>
        <v>F</v>
      </c>
      <c r="AG38" s="117">
        <f>SUM(Erfassung!$D:$D)/12</f>
        <v>1.6666666666666667</v>
      </c>
      <c r="AH38" s="118">
        <f>IF(AG38="","",AG38*Erfassung!B5*SUM(Erfassung!R5:R5)/5)</f>
        <v>7</v>
      </c>
      <c r="AI38" s="119">
        <f>SUM(B38:AF38)</f>
        <v>17</v>
      </c>
      <c r="AJ38" s="124">
        <f>SUM(B37:AF37)</f>
        <v>92.400000000000034</v>
      </c>
      <c r="AK38" s="113">
        <f>ROUND(AI38*AI37/5,1)*5</f>
        <v>12</v>
      </c>
    </row>
    <row r="39" spans="1:37" ht="11.45" customHeight="1" x14ac:dyDescent="0.2">
      <c r="A39" s="9"/>
      <c r="AC39" s="35"/>
    </row>
    <row r="40" spans="1:37" ht="11.45" customHeight="1" x14ac:dyDescent="0.2">
      <c r="A40" s="10" t="s">
        <v>26</v>
      </c>
      <c r="B40" s="150" t="s">
        <v>30</v>
      </c>
      <c r="C40" s="29" t="s">
        <v>73</v>
      </c>
      <c r="H40" s="37"/>
      <c r="I40" s="29" t="s">
        <v>28</v>
      </c>
      <c r="L40" s="38"/>
      <c r="M40" s="29" t="s">
        <v>75</v>
      </c>
      <c r="AI40" s="5"/>
      <c r="AJ40" s="5"/>
      <c r="AK40" s="5"/>
    </row>
    <row r="41" spans="1:37" ht="12.75" customHeight="1" x14ac:dyDescent="0.2">
      <c r="B41" s="39" t="s">
        <v>30</v>
      </c>
      <c r="C41" s="29" t="s">
        <v>74</v>
      </c>
      <c r="T41" s="1"/>
      <c r="U41" s="1"/>
      <c r="V41" s="1"/>
      <c r="W41" s="1"/>
      <c r="X41" s="1"/>
      <c r="Y41" s="1"/>
      <c r="Z41" s="1"/>
      <c r="AA41" s="1"/>
      <c r="AB41" s="1"/>
      <c r="AC41" s="1"/>
      <c r="AD41" s="1"/>
      <c r="AE41" s="1"/>
      <c r="AF41" s="1"/>
      <c r="AG41" s="1"/>
      <c r="AH41" s="1"/>
      <c r="AI41" s="111"/>
      <c r="AJ41" s="112" t="s">
        <v>57</v>
      </c>
      <c r="AK41" s="125">
        <f>SUM(AK5,AK8,AK11,AK14,AK17,AK20,AK23,AK26,AK29,AK32,AK35,AK38)</f>
        <v>140.5</v>
      </c>
    </row>
    <row r="42" spans="1:37" ht="12.75" customHeight="1" x14ac:dyDescent="0.2">
      <c r="AC42" s="1"/>
      <c r="AI42" s="1"/>
      <c r="AJ42" s="1"/>
    </row>
    <row r="43" spans="1:37" ht="16.5" customHeight="1" thickBot="1" x14ac:dyDescent="0.25">
      <c r="AG43" s="29"/>
      <c r="AH43" s="29"/>
      <c r="AI43" s="50"/>
      <c r="AJ43" s="51" t="s">
        <v>27</v>
      </c>
      <c r="AK43" s="50">
        <f>SUM(AH38,AH35,AH32,AH29,AH26,AH23,AH20,AH17,AH14,AH11,AH8,AH5)</f>
        <v>84</v>
      </c>
    </row>
    <row r="44" spans="1:37" ht="16.5" customHeight="1" thickTop="1" thickBot="1" x14ac:dyDescent="0.25">
      <c r="AG44" s="29"/>
      <c r="AH44" s="29"/>
      <c r="AI44" s="50"/>
      <c r="AJ44" s="57" t="s">
        <v>40</v>
      </c>
      <c r="AK44" s="50">
        <f>SUM(AJ5,AJ8,AJ11,AJ14,AJ17,AJ20,AJ23,AJ26,AJ29,AJ32,AJ35,AJ38)</f>
        <v>1062.6000000000004</v>
      </c>
    </row>
    <row r="45" spans="1:37" ht="8.25" customHeight="1" thickTop="1" x14ac:dyDescent="0.2">
      <c r="AG45" s="29"/>
      <c r="AH45" s="29"/>
      <c r="AI45" s="1"/>
      <c r="AJ45" s="1"/>
    </row>
    <row r="46" spans="1:37" x14ac:dyDescent="0.2">
      <c r="AB46" s="35"/>
      <c r="AI46" s="14"/>
      <c r="AJ46" s="7"/>
    </row>
    <row r="47" spans="1:37" x14ac:dyDescent="0.2">
      <c r="A47" s="9"/>
      <c r="D47" s="35"/>
      <c r="E47" s="40"/>
    </row>
    <row r="48" spans="1:37" x14ac:dyDescent="0.2">
      <c r="A48" s="9"/>
      <c r="D48" s="35"/>
      <c r="E48" s="40"/>
      <c r="AK48" s="7"/>
    </row>
    <row r="49" spans="1:5" x14ac:dyDescent="0.2">
      <c r="A49" s="9"/>
      <c r="D49" s="35"/>
      <c r="E49" s="40"/>
    </row>
    <row r="50" spans="1:5" x14ac:dyDescent="0.2">
      <c r="A50" s="9"/>
      <c r="D50" s="35"/>
      <c r="E50" s="40"/>
    </row>
    <row r="51" spans="1:5" x14ac:dyDescent="0.2">
      <c r="A51" s="9"/>
      <c r="D51" s="35"/>
      <c r="E51" s="40"/>
    </row>
  </sheetData>
  <sheetProtection selectLockedCells="1" selectUnlockedCells="1"/>
  <mergeCells count="13">
    <mergeCell ref="AJ2:AK2"/>
    <mergeCell ref="A37:A38"/>
    <mergeCell ref="A10:A11"/>
    <mergeCell ref="A7:A8"/>
    <mergeCell ref="A13:A14"/>
    <mergeCell ref="A16:A17"/>
    <mergeCell ref="A34:A35"/>
    <mergeCell ref="A19:A20"/>
    <mergeCell ref="A22:A23"/>
    <mergeCell ref="A25:A26"/>
    <mergeCell ref="A28:A29"/>
    <mergeCell ref="A31:A32"/>
    <mergeCell ref="A4:A5"/>
  </mergeCells>
  <conditionalFormatting sqref="B11:B12">
    <cfRule type="cellIs" dxfId="163" priority="24" stopIfTrue="1" operator="equal">
      <formula>"F"</formula>
    </cfRule>
    <cfRule type="cellIs" dxfId="162" priority="25" stopIfTrue="1" operator="equal">
      <formula>""</formula>
    </cfRule>
  </conditionalFormatting>
  <conditionalFormatting sqref="B12">
    <cfRule type="cellIs" dxfId="161" priority="232" operator="equal">
      <formula>0</formula>
    </cfRule>
  </conditionalFormatting>
  <conditionalFormatting sqref="B24">
    <cfRule type="cellIs" dxfId="160" priority="111" stopIfTrue="1" operator="equal">
      <formula>""</formula>
    </cfRule>
    <cfRule type="cellIs" dxfId="159" priority="110" stopIfTrue="1" operator="equal">
      <formula>"F"</formula>
    </cfRule>
    <cfRule type="cellIs" dxfId="158" priority="112" operator="equal">
      <formula>0</formula>
    </cfRule>
  </conditionalFormatting>
  <conditionalFormatting sqref="B35:B36">
    <cfRule type="cellIs" dxfId="157" priority="12" stopIfTrue="1" operator="equal">
      <formula>"F"</formula>
    </cfRule>
    <cfRule type="cellIs" dxfId="156" priority="13" stopIfTrue="1" operator="equal">
      <formula>""</formula>
    </cfRule>
  </conditionalFormatting>
  <conditionalFormatting sqref="B36">
    <cfRule type="cellIs" dxfId="155" priority="68" operator="equal">
      <formula>0</formula>
    </cfRule>
  </conditionalFormatting>
  <conditionalFormatting sqref="B37:AE37">
    <cfRule type="cellIs" dxfId="154" priority="44" operator="equal">
      <formula>0</formula>
    </cfRule>
    <cfRule type="cellIs" dxfId="153" priority="45" stopIfTrue="1" operator="equal">
      <formula>"F"</formula>
    </cfRule>
    <cfRule type="cellIs" dxfId="152" priority="46" stopIfTrue="1" operator="equal">
      <formula>""</formula>
    </cfRule>
  </conditionalFormatting>
  <conditionalFormatting sqref="B3:AF4">
    <cfRule type="cellIs" dxfId="151" priority="334" stopIfTrue="1" operator="equal">
      <formula>"F"</formula>
    </cfRule>
    <cfRule type="cellIs" dxfId="150" priority="335" stopIfTrue="1" operator="equal">
      <formula>""</formula>
    </cfRule>
  </conditionalFormatting>
  <conditionalFormatting sqref="B4:AF4 B7:AF7 B10:AF10 B13:AF13 B16:AF16 B19:AF19 B22:AF22 B25:AF25 B28:AF28 B31:AF31 B34:AF34 B37:AF37">
    <cfRule type="cellIs" dxfId="149" priority="1" operator="equal">
      <formula>"F"</formula>
    </cfRule>
  </conditionalFormatting>
  <conditionalFormatting sqref="B4:AF4">
    <cfRule type="cellIs" dxfId="148" priority="263" operator="equal">
      <formula>0</formula>
    </cfRule>
  </conditionalFormatting>
  <conditionalFormatting sqref="B4:AF7">
    <cfRule type="cellIs" dxfId="147" priority="223" stopIfTrue="1" operator="equal">
      <formula>""</formula>
    </cfRule>
    <cfRule type="cellIs" dxfId="146" priority="222" stopIfTrue="1" operator="equal">
      <formula>"F"</formula>
    </cfRule>
  </conditionalFormatting>
  <conditionalFormatting sqref="B5:AF7">
    <cfRule type="cellIs" dxfId="145" priority="221" operator="equal">
      <formula>0</formula>
    </cfRule>
  </conditionalFormatting>
  <conditionalFormatting sqref="B7:AF8">
    <cfRule type="cellIs" dxfId="144" priority="28" stopIfTrue="1" operator="equal">
      <formula>""</formula>
    </cfRule>
    <cfRule type="cellIs" dxfId="143" priority="27" stopIfTrue="1" operator="equal">
      <formula>"F"</formula>
    </cfRule>
  </conditionalFormatting>
  <conditionalFormatting sqref="B8:AF8">
    <cfRule type="cellIs" dxfId="142" priority="26" operator="equal">
      <formula>0</formula>
    </cfRule>
  </conditionalFormatting>
  <conditionalFormatting sqref="B9:AF10">
    <cfRule type="cellIs" dxfId="141" priority="211" stopIfTrue="1" operator="equal">
      <formula>"F"</formula>
    </cfRule>
    <cfRule type="cellIs" dxfId="140" priority="210" operator="equal">
      <formula>0</formula>
    </cfRule>
    <cfRule type="cellIs" dxfId="139" priority="212" stopIfTrue="1" operator="equal">
      <formula>""</formula>
    </cfRule>
  </conditionalFormatting>
  <conditionalFormatting sqref="B10:AF10">
    <cfRule type="cellIs" dxfId="138" priority="209" stopIfTrue="1" operator="equal">
      <formula>""</formula>
    </cfRule>
    <cfRule type="cellIs" dxfId="137" priority="208" stopIfTrue="1" operator="equal">
      <formula>"F"</formula>
    </cfRule>
  </conditionalFormatting>
  <conditionalFormatting sqref="B11:AF11">
    <cfRule type="cellIs" dxfId="136" priority="23" operator="equal">
      <formula>0</formula>
    </cfRule>
  </conditionalFormatting>
  <conditionalFormatting sqref="B12:AF12">
    <cfRule type="cellIs" dxfId="135" priority="233" stopIfTrue="1" operator="equal">
      <formula>"F"</formula>
    </cfRule>
    <cfRule type="cellIs" dxfId="134" priority="234" stopIfTrue="1" operator="equal">
      <formula>""</formula>
    </cfRule>
  </conditionalFormatting>
  <conditionalFormatting sqref="B13:AF13">
    <cfRule type="cellIs" dxfId="133" priority="198" stopIfTrue="1" operator="equal">
      <formula>""</formula>
    </cfRule>
    <cfRule type="cellIs" dxfId="132" priority="197" stopIfTrue="1" operator="equal">
      <formula>"F"</formula>
    </cfRule>
    <cfRule type="cellIs" dxfId="131" priority="196" operator="equal">
      <formula>0</formula>
    </cfRule>
  </conditionalFormatting>
  <conditionalFormatting sqref="B13:AF16">
    <cfRule type="cellIs" dxfId="130" priority="22" stopIfTrue="1" operator="equal">
      <formula>""</formula>
    </cfRule>
    <cfRule type="cellIs" dxfId="129" priority="21" stopIfTrue="1" operator="equal">
      <formula>"F"</formula>
    </cfRule>
  </conditionalFormatting>
  <conditionalFormatting sqref="B14:AF16">
    <cfRule type="cellIs" dxfId="128" priority="20" operator="equal">
      <formula>0</formula>
    </cfRule>
  </conditionalFormatting>
  <conditionalFormatting sqref="B16:AF17">
    <cfRule type="cellIs" dxfId="127" priority="18" stopIfTrue="1" operator="equal">
      <formula>"F"</formula>
    </cfRule>
    <cfRule type="cellIs" dxfId="126" priority="19" stopIfTrue="1" operator="equal">
      <formula>""</formula>
    </cfRule>
  </conditionalFormatting>
  <conditionalFormatting sqref="B17:AF17">
    <cfRule type="cellIs" dxfId="125" priority="17" operator="equal">
      <formula>0</formula>
    </cfRule>
  </conditionalFormatting>
  <conditionalFormatting sqref="B18:AF19">
    <cfRule type="cellIs" dxfId="124" priority="106" stopIfTrue="1" operator="equal">
      <formula>""</formula>
    </cfRule>
    <cfRule type="cellIs" dxfId="123" priority="105" stopIfTrue="1" operator="equal">
      <formula>"F"</formula>
    </cfRule>
    <cfRule type="cellIs" dxfId="122" priority="104" operator="equal">
      <formula>0</formula>
    </cfRule>
  </conditionalFormatting>
  <conditionalFormatting sqref="B19:AF22">
    <cfRule type="cellIs" dxfId="121" priority="98" stopIfTrue="1" operator="equal">
      <formula>""</formula>
    </cfRule>
    <cfRule type="cellIs" dxfId="120" priority="97" stopIfTrue="1" operator="equal">
      <formula>"F"</formula>
    </cfRule>
  </conditionalFormatting>
  <conditionalFormatting sqref="B20:AF22">
    <cfRule type="cellIs" dxfId="119" priority="96" operator="equal">
      <formula>0</formula>
    </cfRule>
  </conditionalFormatting>
  <conditionalFormatting sqref="B22:AF23">
    <cfRule type="cellIs" dxfId="118" priority="92" stopIfTrue="1" operator="equal">
      <formula>"F"</formula>
    </cfRule>
    <cfRule type="cellIs" dxfId="117" priority="93" stopIfTrue="1" operator="equal">
      <formula>""</formula>
    </cfRule>
  </conditionalFormatting>
  <conditionalFormatting sqref="B23:AF23">
    <cfRule type="cellIs" dxfId="116" priority="91" operator="equal">
      <formula>0</formula>
    </cfRule>
  </conditionalFormatting>
  <conditionalFormatting sqref="B24:AF24">
    <cfRule type="cellIs" dxfId="115" priority="114" stopIfTrue="1" operator="equal">
      <formula>""</formula>
    </cfRule>
    <cfRule type="cellIs" dxfId="114" priority="113" stopIfTrue="1" operator="equal">
      <formula>"F"</formula>
    </cfRule>
  </conditionalFormatting>
  <conditionalFormatting sqref="B25:AF25">
    <cfRule type="cellIs" dxfId="113" priority="88" operator="equal">
      <formula>0</formula>
    </cfRule>
    <cfRule type="cellIs" dxfId="112" priority="89" stopIfTrue="1" operator="equal">
      <formula>"F"</formula>
    </cfRule>
    <cfRule type="cellIs" dxfId="111" priority="90" stopIfTrue="1" operator="equal">
      <formula>""</formula>
    </cfRule>
  </conditionalFormatting>
  <conditionalFormatting sqref="B25:AF28">
    <cfRule type="cellIs" dxfId="110" priority="79" stopIfTrue="1" operator="equal">
      <formula>"F"</formula>
    </cfRule>
    <cfRule type="cellIs" dxfId="109" priority="80" stopIfTrue="1" operator="equal">
      <formula>""</formula>
    </cfRule>
  </conditionalFormatting>
  <conditionalFormatting sqref="B26:AF28">
    <cfRule type="cellIs" dxfId="108" priority="78" operator="equal">
      <formula>0</formula>
    </cfRule>
  </conditionalFormatting>
  <conditionalFormatting sqref="B28:AF29">
    <cfRule type="cellIs" dxfId="107" priority="15" stopIfTrue="1" operator="equal">
      <formula>"F"</formula>
    </cfRule>
    <cfRule type="cellIs" dxfId="106" priority="16" stopIfTrue="1" operator="equal">
      <formula>""</formula>
    </cfRule>
  </conditionalFormatting>
  <conditionalFormatting sqref="B29:AF29">
    <cfRule type="cellIs" dxfId="105" priority="14" operator="equal">
      <formula>0</formula>
    </cfRule>
  </conditionalFormatting>
  <conditionalFormatting sqref="B30:AF31">
    <cfRule type="cellIs" dxfId="104" priority="61" stopIfTrue="1" operator="equal">
      <formula>"F"</formula>
    </cfRule>
    <cfRule type="cellIs" dxfId="103" priority="62" stopIfTrue="1" operator="equal">
      <formula>""</formula>
    </cfRule>
    <cfRule type="cellIs" dxfId="102" priority="60" operator="equal">
      <formula>0</formula>
    </cfRule>
  </conditionalFormatting>
  <conditionalFormatting sqref="B31:AF34">
    <cfRule type="cellIs" dxfId="101" priority="54" stopIfTrue="1" operator="equal">
      <formula>""</formula>
    </cfRule>
    <cfRule type="cellIs" dxfId="100" priority="53" stopIfTrue="1" operator="equal">
      <formula>"F"</formula>
    </cfRule>
  </conditionalFormatting>
  <conditionalFormatting sqref="B32:AF34">
    <cfRule type="cellIs" dxfId="99" priority="52" operator="equal">
      <formula>0</formula>
    </cfRule>
  </conditionalFormatting>
  <conditionalFormatting sqref="B34:AF34">
    <cfRule type="cellIs" dxfId="98" priority="51" stopIfTrue="1" operator="equal">
      <formula>""</formula>
    </cfRule>
    <cfRule type="cellIs" dxfId="97" priority="50" stopIfTrue="1" operator="equal">
      <formula>"F"</formula>
    </cfRule>
  </conditionalFormatting>
  <conditionalFormatting sqref="B35:AF35">
    <cfRule type="cellIs" dxfId="96" priority="11" operator="equal">
      <formula>0</formula>
    </cfRule>
  </conditionalFormatting>
  <conditionalFormatting sqref="B36:AF36">
    <cfRule type="cellIs" dxfId="95" priority="70" stopIfTrue="1" operator="equal">
      <formula>""</formula>
    </cfRule>
    <cfRule type="cellIs" dxfId="94" priority="69" stopIfTrue="1" operator="equal">
      <formula>"F"</formula>
    </cfRule>
  </conditionalFormatting>
  <conditionalFormatting sqref="B37:AF37">
    <cfRule type="cellIs" dxfId="93" priority="7" stopIfTrue="1" operator="equal">
      <formula>""</formula>
    </cfRule>
    <cfRule type="cellIs" dxfId="92" priority="6" stopIfTrue="1" operator="equal">
      <formula>"F"</formula>
    </cfRule>
  </conditionalFormatting>
  <conditionalFormatting sqref="B38:AF38">
    <cfRule type="cellIs" dxfId="91" priority="10" stopIfTrue="1" operator="equal">
      <formula>""</formula>
    </cfRule>
    <cfRule type="cellIs" dxfId="90" priority="9" stopIfTrue="1" operator="equal">
      <formula>"F"</formula>
    </cfRule>
    <cfRule type="cellIs" dxfId="89" priority="8" operator="equal">
      <formula>0</formula>
    </cfRule>
  </conditionalFormatting>
  <conditionalFormatting sqref="C11:AF11">
    <cfRule type="cellIs" dxfId="88" priority="207" stopIfTrue="1" operator="equal">
      <formula>""</formula>
    </cfRule>
    <cfRule type="cellIs" dxfId="87" priority="206" stopIfTrue="1" operator="equal">
      <formula>"F"</formula>
    </cfRule>
  </conditionalFormatting>
  <conditionalFormatting sqref="C12:AF12">
    <cfRule type="cellIs" dxfId="86" priority="242" operator="equal">
      <formula>0</formula>
    </cfRule>
    <cfRule type="cellIs" dxfId="85" priority="243" stopIfTrue="1" operator="equal">
      <formula>"F"</formula>
    </cfRule>
    <cfRule type="cellIs" dxfId="84" priority="244" stopIfTrue="1" operator="equal">
      <formula>""</formula>
    </cfRule>
  </conditionalFormatting>
  <conditionalFormatting sqref="C24:AF24">
    <cfRule type="cellIs" dxfId="83" priority="117" operator="equal">
      <formula>0</formula>
    </cfRule>
    <cfRule type="cellIs" dxfId="82" priority="118" stopIfTrue="1" operator="equal">
      <formula>"F"</formula>
    </cfRule>
    <cfRule type="cellIs" dxfId="81" priority="119" stopIfTrue="1" operator="equal">
      <formula>""</formula>
    </cfRule>
  </conditionalFormatting>
  <conditionalFormatting sqref="C35:AF35">
    <cfRule type="cellIs" dxfId="80" priority="49" stopIfTrue="1" operator="equal">
      <formula>""</formula>
    </cfRule>
    <cfRule type="cellIs" dxfId="79" priority="48" stopIfTrue="1" operator="equal">
      <formula>"F"</formula>
    </cfRule>
  </conditionalFormatting>
  <conditionalFormatting sqref="C36:AF36">
    <cfRule type="cellIs" dxfId="78" priority="74" stopIfTrue="1" operator="equal">
      <formula>"F"</formula>
    </cfRule>
    <cfRule type="cellIs" dxfId="77" priority="73" operator="equal">
      <formula>0</formula>
    </cfRule>
    <cfRule type="cellIs" dxfId="76" priority="75" stopIfTrue="1" operator="equal">
      <formula>""</formula>
    </cfRule>
  </conditionalFormatting>
  <conditionalFormatting sqref="AF37">
    <cfRule type="cellIs" dxfId="75" priority="3" stopIfTrue="1" operator="equal">
      <formula>"F"</formula>
    </cfRule>
    <cfRule type="cellIs" dxfId="74" priority="5" operator="equal">
      <formula>0</formula>
    </cfRule>
    <cfRule type="cellIs" dxfId="73" priority="4" stopIfTrue="1" operator="equal">
      <formula>""</formula>
    </cfRule>
  </conditionalFormatting>
  <pageMargins left="0.33333333333333331" right="0.33402777777777776" top="0.6694444444444444" bottom="1.0513888888888889" header="0.51180555555555551" footer="0.27569444444444446"/>
  <pageSetup paperSize="9" scale="80" firstPageNumber="0" orientation="landscape" verticalDpi="300" r:id="rId1"/>
  <headerFooter alignWithMargins="0">
    <oddFooter>&amp;C&amp;8Arbeitszeit per &amp;D</oddFooter>
  </headerFooter>
  <ignoredErrors>
    <ignoredError sqref="D4:AD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926"/>
    <pageSetUpPr fitToPage="1"/>
  </sheetPr>
  <dimension ref="A1:AJ34"/>
  <sheetViews>
    <sheetView showGridLines="0" zoomScale="130" zoomScaleNormal="130" zoomScaleSheetLayoutView="100" workbookViewId="0">
      <selection activeCell="AD7" sqref="AD7"/>
    </sheetView>
  </sheetViews>
  <sheetFormatPr baseColWidth="10" defaultColWidth="11.42578125" defaultRowHeight="12.75" x14ac:dyDescent="0.2"/>
  <cols>
    <col min="1" max="1" width="8.7109375" style="1" customWidth="1"/>
    <col min="2" max="2" width="3.85546875" style="29" customWidth="1"/>
    <col min="3" max="32" width="4" style="29" customWidth="1"/>
    <col min="33" max="33" width="7.28515625" style="6" customWidth="1"/>
    <col min="34" max="34" width="8.42578125" style="1" bestFit="1" customWidth="1"/>
    <col min="35" max="35" width="10.42578125" style="1" bestFit="1" customWidth="1"/>
    <col min="36" max="40" width="11.42578125" style="1" customWidth="1"/>
    <col min="41" max="16384" width="11.42578125" style="1"/>
  </cols>
  <sheetData>
    <row r="1" spans="1:36" ht="24" customHeight="1" x14ac:dyDescent="0.3">
      <c r="A1" s="4" t="s">
        <v>42</v>
      </c>
      <c r="B1" s="28"/>
      <c r="C1" s="28"/>
      <c r="E1" s="30"/>
      <c r="F1" s="28"/>
      <c r="G1" s="28"/>
      <c r="H1" s="28"/>
      <c r="I1" s="28"/>
      <c r="J1" s="28"/>
      <c r="K1" s="28"/>
      <c r="L1" s="28"/>
      <c r="M1" s="28"/>
      <c r="N1" s="28"/>
      <c r="O1" s="28"/>
      <c r="P1" s="28"/>
      <c r="Q1" s="28"/>
      <c r="R1" s="28"/>
      <c r="S1" s="28"/>
      <c r="V1" s="28"/>
      <c r="W1" s="28"/>
      <c r="X1" s="28"/>
      <c r="Y1" s="28"/>
      <c r="Z1" s="28"/>
      <c r="AA1" s="28"/>
      <c r="AB1" s="28"/>
      <c r="AC1" s="28"/>
      <c r="AD1" s="28"/>
      <c r="AE1" s="28"/>
      <c r="AF1" s="28"/>
      <c r="AG1" s="4"/>
    </row>
    <row r="2" spans="1:36" ht="16.5" customHeight="1" thickBot="1" x14ac:dyDescent="0.35">
      <c r="A2" s="4"/>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row>
    <row r="3" spans="1:36" ht="24" customHeight="1" thickBot="1" x14ac:dyDescent="0.25">
      <c r="A3" s="20">
        <f>Erfassung!A5</f>
        <v>2026</v>
      </c>
      <c r="B3" s="41">
        <v>1</v>
      </c>
      <c r="C3" s="41">
        <v>2</v>
      </c>
      <c r="D3" s="41">
        <v>3</v>
      </c>
      <c r="E3" s="41">
        <v>4</v>
      </c>
      <c r="F3" s="41">
        <v>5</v>
      </c>
      <c r="G3" s="41">
        <v>6</v>
      </c>
      <c r="H3" s="41">
        <v>7</v>
      </c>
      <c r="I3" s="41">
        <v>8</v>
      </c>
      <c r="J3" s="41">
        <v>9</v>
      </c>
      <c r="K3" s="41">
        <v>10</v>
      </c>
      <c r="L3" s="41">
        <v>11</v>
      </c>
      <c r="M3" s="41">
        <v>12</v>
      </c>
      <c r="N3" s="41">
        <v>13</v>
      </c>
      <c r="O3" s="41">
        <v>14</v>
      </c>
      <c r="P3" s="41">
        <v>15</v>
      </c>
      <c r="Q3" s="41">
        <v>16</v>
      </c>
      <c r="R3" s="41">
        <v>17</v>
      </c>
      <c r="S3" s="41">
        <v>18</v>
      </c>
      <c r="T3" s="41">
        <v>19</v>
      </c>
      <c r="U3" s="41">
        <v>20</v>
      </c>
      <c r="V3" s="41">
        <v>21</v>
      </c>
      <c r="W3" s="41">
        <v>22</v>
      </c>
      <c r="X3" s="41">
        <v>23</v>
      </c>
      <c r="Y3" s="41">
        <v>24</v>
      </c>
      <c r="Z3" s="41">
        <v>25</v>
      </c>
      <c r="AA3" s="41">
        <v>26</v>
      </c>
      <c r="AB3" s="41">
        <v>27</v>
      </c>
      <c r="AC3" s="41">
        <v>28</v>
      </c>
      <c r="AD3" s="41">
        <v>29</v>
      </c>
      <c r="AE3" s="41">
        <v>30</v>
      </c>
      <c r="AF3" s="41">
        <v>31</v>
      </c>
      <c r="AG3" s="82">
        <v>1</v>
      </c>
      <c r="AH3" s="83" t="s">
        <v>54</v>
      </c>
      <c r="AI3" s="83" t="s">
        <v>55</v>
      </c>
      <c r="AJ3" s="92" t="s">
        <v>28</v>
      </c>
    </row>
    <row r="4" spans="1:36" ht="15.75" hidden="1" thickBot="1" x14ac:dyDescent="0.25">
      <c r="A4" s="17"/>
      <c r="B4" s="52">
        <f>DATE(A3,1,1)</f>
        <v>46023</v>
      </c>
      <c r="C4" s="53">
        <f>B4+1</f>
        <v>46024</v>
      </c>
      <c r="D4" s="53">
        <f t="shared" ref="D4:AF4" si="0">C4+1</f>
        <v>46025</v>
      </c>
      <c r="E4" s="53">
        <f t="shared" si="0"/>
        <v>46026</v>
      </c>
      <c r="F4" s="53">
        <f t="shared" si="0"/>
        <v>46027</v>
      </c>
      <c r="G4" s="53">
        <f t="shared" si="0"/>
        <v>46028</v>
      </c>
      <c r="H4" s="53">
        <f t="shared" si="0"/>
        <v>46029</v>
      </c>
      <c r="I4" s="53">
        <f t="shared" si="0"/>
        <v>46030</v>
      </c>
      <c r="J4" s="53">
        <f t="shared" si="0"/>
        <v>46031</v>
      </c>
      <c r="K4" s="53">
        <f t="shared" si="0"/>
        <v>46032</v>
      </c>
      <c r="L4" s="53">
        <f t="shared" si="0"/>
        <v>46033</v>
      </c>
      <c r="M4" s="53">
        <f t="shared" si="0"/>
        <v>46034</v>
      </c>
      <c r="N4" s="53">
        <f t="shared" si="0"/>
        <v>46035</v>
      </c>
      <c r="O4" s="53">
        <f t="shared" si="0"/>
        <v>46036</v>
      </c>
      <c r="P4" s="53">
        <f t="shared" si="0"/>
        <v>46037</v>
      </c>
      <c r="Q4" s="53">
        <f t="shared" si="0"/>
        <v>46038</v>
      </c>
      <c r="R4" s="53">
        <f t="shared" si="0"/>
        <v>46039</v>
      </c>
      <c r="S4" s="53">
        <f t="shared" si="0"/>
        <v>46040</v>
      </c>
      <c r="T4" s="53">
        <f t="shared" si="0"/>
        <v>46041</v>
      </c>
      <c r="U4" s="53">
        <f t="shared" si="0"/>
        <v>46042</v>
      </c>
      <c r="V4" s="53">
        <f t="shared" si="0"/>
        <v>46043</v>
      </c>
      <c r="W4" s="53">
        <f t="shared" si="0"/>
        <v>46044</v>
      </c>
      <c r="X4" s="53">
        <f t="shared" si="0"/>
        <v>46045</v>
      </c>
      <c r="Y4" s="53">
        <f t="shared" si="0"/>
        <v>46046</v>
      </c>
      <c r="Z4" s="53">
        <f t="shared" si="0"/>
        <v>46047</v>
      </c>
      <c r="AA4" s="53">
        <f t="shared" si="0"/>
        <v>46048</v>
      </c>
      <c r="AB4" s="53">
        <f t="shared" si="0"/>
        <v>46049</v>
      </c>
      <c r="AC4" s="53">
        <f t="shared" si="0"/>
        <v>46050</v>
      </c>
      <c r="AD4" s="53">
        <f t="shared" si="0"/>
        <v>46051</v>
      </c>
      <c r="AE4" s="53">
        <f t="shared" si="0"/>
        <v>46052</v>
      </c>
      <c r="AF4" s="53">
        <f t="shared" si="0"/>
        <v>46053</v>
      </c>
      <c r="AG4" s="84"/>
      <c r="AH4" s="79"/>
      <c r="AI4" s="79"/>
      <c r="AJ4" s="93"/>
    </row>
    <row r="5" spans="1:36" ht="12" customHeight="1" x14ac:dyDescent="0.2">
      <c r="A5" s="62" t="s">
        <v>32</v>
      </c>
      <c r="B5" s="63" t="str">
        <f>IF(SUMPRODUCT(('Feiertage und Ferien'!$H$8:$H$13&lt;=B4)*('Feiertage und Ferien'!$I$8:$I$13&gt;=B4)),"F",IF(OR(WEEKDAY(B4)=1,WEEKDAY(B4)=7),"",1))</f>
        <v>F</v>
      </c>
      <c r="C5" s="64" t="str">
        <f>IF(SUMPRODUCT(('Feiertage und Ferien'!$H$8:$H$13&lt;=C4)*('Feiertage und Ferien'!$I$8:$I$13&gt;=C4)),"F",IF(OR(WEEKDAY(C4)=1,WEEKDAY(C4)=7),"",1))</f>
        <v>F</v>
      </c>
      <c r="D5" s="64" t="str">
        <f>IF(SUMPRODUCT(('Feiertage und Ferien'!$H$8:$H$13&lt;=D4)*('Feiertage und Ferien'!$I$8:$I$13&gt;=D4)),"F",IF(OR(WEEKDAY(D4)=1,WEEKDAY(D4)=7),"",1))</f>
        <v>F</v>
      </c>
      <c r="E5" s="64" t="str">
        <f>IF(SUMPRODUCT(('Feiertage und Ferien'!$H$8:$H$13&lt;=E4)*('Feiertage und Ferien'!$I$8:$I$13&gt;=E4)),"F",IF(OR(WEEKDAY(E4)=1,WEEKDAY(E4)=7),"",1))</f>
        <v>F</v>
      </c>
      <c r="F5" s="64" t="str">
        <f>IF(SUMPRODUCT(('Feiertage und Ferien'!$H$8:$H$13&lt;=F4)*('Feiertage und Ferien'!$I$8:$I$13&gt;=F4)),"F",IF(OR(WEEKDAY(F4)=1,WEEKDAY(F4)=7),"",1))</f>
        <v>F</v>
      </c>
      <c r="G5" s="64" t="str">
        <f>IF(SUMPRODUCT(('Feiertage und Ferien'!$H$8:$H$13&lt;=G4)*('Feiertage und Ferien'!$I$8:$I$13&gt;=G4)),"F",IF(OR(WEEKDAY(G4)=1,WEEKDAY(G4)=7),"",1))</f>
        <v>F</v>
      </c>
      <c r="H5" s="64" t="str">
        <f>IF(SUMPRODUCT(('Feiertage und Ferien'!$H$8:$H$13&lt;=H4)*('Feiertage und Ferien'!$I$8:$I$13&gt;=H4)),"F",IF(OR(WEEKDAY(H4)=1,WEEKDAY(H4)=7),"",1))</f>
        <v>F</v>
      </c>
      <c r="I5" s="64">
        <f>IF(SUMPRODUCT(('Feiertage und Ferien'!$H$8:$H$13&lt;=I4)*('Feiertage und Ferien'!$I$8:$I$13&gt;=I4)),"F",IF(OR(WEEKDAY(I4)=1,WEEKDAY(I4)=7),"",1))</f>
        <v>1</v>
      </c>
      <c r="J5" s="64">
        <f>IF(SUMPRODUCT(('Feiertage und Ferien'!$H$8:$H$13&lt;=J4)*('Feiertage und Ferien'!$I$8:$I$13&gt;=J4)),"F",IF(OR(WEEKDAY(J4)=1,WEEKDAY(J4)=7),"",1))</f>
        <v>1</v>
      </c>
      <c r="K5" s="64" t="str">
        <f>IF(SUMPRODUCT(('Feiertage und Ferien'!$H$8:$H$13&lt;=K4)*('Feiertage und Ferien'!$I$8:$I$13&gt;=K4)),"F",IF(OR(WEEKDAY(K4)=1,WEEKDAY(K4)=7),"",1))</f>
        <v/>
      </c>
      <c r="L5" s="64" t="str">
        <f>IF(SUMPRODUCT(('Feiertage und Ferien'!$H$8:$H$13&lt;=L4)*('Feiertage und Ferien'!$I$8:$I$13&gt;=L4)),"F",IF(OR(WEEKDAY(L4)=1,WEEKDAY(L4)=7),"",1))</f>
        <v/>
      </c>
      <c r="M5" s="64">
        <f>IF(SUMPRODUCT(('Feiertage und Ferien'!$H$8:$H$13&lt;=M4)*('Feiertage und Ferien'!$I$8:$I$13&gt;=M4)),"F",IF(OR(WEEKDAY(M4)=1,WEEKDAY(M4)=7),"",1))</f>
        <v>1</v>
      </c>
      <c r="N5" s="64">
        <f>IF(SUMPRODUCT(('Feiertage und Ferien'!$H$8:$H$13&lt;=N4)*('Feiertage und Ferien'!$I$8:$I$13&gt;=N4)),"F",IF(OR(WEEKDAY(N4)=1,WEEKDAY(N4)=7),"",1))</f>
        <v>1</v>
      </c>
      <c r="O5" s="64">
        <f>IF(SUMPRODUCT(('Feiertage und Ferien'!$H$8:$H$13&lt;=O4)*('Feiertage und Ferien'!$I$8:$I$13&gt;=O4)),"F",IF(OR(WEEKDAY(O4)=1,WEEKDAY(O4)=7),"",1))</f>
        <v>1</v>
      </c>
      <c r="P5" s="64">
        <f>IF(SUMPRODUCT(('Feiertage und Ferien'!$H$8:$H$13&lt;=P4)*('Feiertage und Ferien'!$I$8:$I$13&gt;=P4)),"F",IF(OR(WEEKDAY(P4)=1,WEEKDAY(P4)=7),"",1))</f>
        <v>1</v>
      </c>
      <c r="Q5" s="64">
        <f>IF(SUMPRODUCT(('Feiertage und Ferien'!$H$8:$H$13&lt;=Q4)*('Feiertage und Ferien'!$I$8:$I$13&gt;=Q4)),"F",IF(OR(WEEKDAY(Q4)=1,WEEKDAY(Q4)=7),"",1))</f>
        <v>1</v>
      </c>
      <c r="R5" s="64" t="str">
        <f>IF(SUMPRODUCT(('Feiertage und Ferien'!$H$8:$H$13&lt;=R4)*('Feiertage und Ferien'!$I$8:$I$13&gt;=R4)),"F",IF(OR(WEEKDAY(R4)=1,WEEKDAY(R4)=7),"",1))</f>
        <v/>
      </c>
      <c r="S5" s="64" t="str">
        <f>IF(SUMPRODUCT(('Feiertage und Ferien'!$H$8:$H$13&lt;=S4)*('Feiertage und Ferien'!$I$8:$I$13&gt;=S4)),"F",IF(OR(WEEKDAY(S4)=1,WEEKDAY(S4)=7),"",1))</f>
        <v/>
      </c>
      <c r="T5" s="64">
        <f>IF(SUMPRODUCT(('Feiertage und Ferien'!$H$8:$H$13&lt;=T4)*('Feiertage und Ferien'!$I$8:$I$13&gt;=T4)),"F",IF(OR(WEEKDAY(T4)=1,WEEKDAY(T4)=7),"",1))</f>
        <v>1</v>
      </c>
      <c r="U5" s="64">
        <f>IF(SUMPRODUCT(('Feiertage und Ferien'!$H$8:$H$13&lt;=U4)*('Feiertage und Ferien'!$I$8:$I$13&gt;=U4)),"F",IF(OR(WEEKDAY(U4)=1,WEEKDAY(U4)=7),"",1))</f>
        <v>1</v>
      </c>
      <c r="V5" s="64">
        <f>IF(SUMPRODUCT(('Feiertage und Ferien'!$H$8:$H$13&lt;=V4)*('Feiertage und Ferien'!$I$8:$I$13&gt;=V4)),"F",IF(OR(WEEKDAY(V4)=1,WEEKDAY(V4)=7),"",1))</f>
        <v>1</v>
      </c>
      <c r="W5" s="64">
        <f>IF(SUMPRODUCT(('Feiertage und Ferien'!$H$8:$H$13&lt;=W4)*('Feiertage und Ferien'!$I$8:$I$13&gt;=W4)),"F",IF(OR(WEEKDAY(W4)=1,WEEKDAY(W4)=7),"",1))</f>
        <v>1</v>
      </c>
      <c r="X5" s="64">
        <f>IF(SUMPRODUCT(('Feiertage und Ferien'!$H$8:$H$13&lt;=X4)*('Feiertage und Ferien'!$I$8:$I$13&gt;=X4)),"F",IF(OR(WEEKDAY(X4)=1,WEEKDAY(X4)=7),"",1))</f>
        <v>1</v>
      </c>
      <c r="Y5" s="64" t="str">
        <f>IF(SUMPRODUCT(('Feiertage und Ferien'!$H$8:$H$13&lt;=Y4)*('Feiertage und Ferien'!$I$8:$I$13&gt;=Y4)),"F",IF(OR(WEEKDAY(Y4)=1,WEEKDAY(Y4)=7),"",1))</f>
        <v>F</v>
      </c>
      <c r="Z5" s="64" t="str">
        <f>IF(SUMPRODUCT(('Feiertage und Ferien'!$H$8:$H$13&lt;=Z4)*('Feiertage und Ferien'!$I$8:$I$13&gt;=Z4)),"F",IF(OR(WEEKDAY(Z4)=1,WEEKDAY(Z4)=7),"",1))</f>
        <v>F</v>
      </c>
      <c r="AA5" s="64" t="str">
        <f>IF(SUMPRODUCT(('Feiertage und Ferien'!$H$8:$H$13&lt;=AA4)*('Feiertage und Ferien'!$I$8:$I$13&gt;=AA4)),"F",IF(OR(WEEKDAY(AA4)=1,WEEKDAY(AA4)=7),"",1))</f>
        <v>F</v>
      </c>
      <c r="AB5" s="64" t="str">
        <f>IF(SUMPRODUCT(('Feiertage und Ferien'!$H$8:$H$13&lt;=AB4)*('Feiertage und Ferien'!$I$8:$I$13&gt;=AB4)),"F",IF(OR(WEEKDAY(AB4)=1,WEEKDAY(AB4)=7),"",1))</f>
        <v>F</v>
      </c>
      <c r="AC5" s="64" t="str">
        <f>IF(SUMPRODUCT(('Feiertage und Ferien'!$H$8:$H$13&lt;=AC4)*('Feiertage und Ferien'!$I$8:$I$13&gt;=AC4)),"F",IF(OR(WEEKDAY(AC4)=1,WEEKDAY(AC4)=7),"",1))</f>
        <v>F</v>
      </c>
      <c r="AD5" s="64" t="str">
        <f>IF(SUMPRODUCT(('Feiertage und Ferien'!$H$8:$H$13&lt;=AD4)*('Feiertage und Ferien'!$I$8:$I$13&gt;=AD4)),"F",IF(OR(WEEKDAY(AD4)=1,WEEKDAY(AD4)=7),"",1))</f>
        <v>F</v>
      </c>
      <c r="AE5" s="64" t="str">
        <f>IF(SUMPRODUCT(('Feiertage und Ferien'!$H$8:$H$13&lt;=AE4)*('Feiertage und Ferien'!$I$8:$I$13&gt;=AE4)),"F",IF(OR(WEEKDAY(AE4)=1,WEEKDAY(AE4)=7),"",1))</f>
        <v>F</v>
      </c>
      <c r="AF5" s="74" t="str">
        <f>IF(SUMPRODUCT(('Feiertage und Ferien'!$H$8:$H$13&lt;=AF4)*('Feiertage und Ferien'!$I$8:$I$13&gt;=AF4)),"F",IF(OR(WEEKDAY(AF4)=1,WEEKDAY(AF4)=7),"",1))</f>
        <v>F</v>
      </c>
      <c r="AG5" s="85">
        <f>COUNT(B5:AF5,"&lt;0.1")</f>
        <v>12</v>
      </c>
      <c r="AH5" s="80" t="s">
        <v>32</v>
      </c>
      <c r="AI5" s="81">
        <f>Erfassung!G5+20%</f>
        <v>0.7</v>
      </c>
      <c r="AJ5" s="94">
        <f>ROUND(AG5*AI5/5,1)*5</f>
        <v>8.5</v>
      </c>
    </row>
    <row r="6" spans="1:36" ht="12.75" hidden="1" customHeight="1" x14ac:dyDescent="0.2">
      <c r="A6" s="62"/>
      <c r="B6" s="65">
        <f>AF4+1</f>
        <v>46054</v>
      </c>
      <c r="C6" s="66">
        <f t="shared" ref="C6:AC6" si="1">B6+1</f>
        <v>46055</v>
      </c>
      <c r="D6" s="66">
        <f t="shared" si="1"/>
        <v>46056</v>
      </c>
      <c r="E6" s="66">
        <f t="shared" si="1"/>
        <v>46057</v>
      </c>
      <c r="F6" s="66">
        <f t="shared" si="1"/>
        <v>46058</v>
      </c>
      <c r="G6" s="66">
        <f t="shared" si="1"/>
        <v>46059</v>
      </c>
      <c r="H6" s="66">
        <f t="shared" si="1"/>
        <v>46060</v>
      </c>
      <c r="I6" s="66">
        <f t="shared" si="1"/>
        <v>46061</v>
      </c>
      <c r="J6" s="66">
        <f t="shared" si="1"/>
        <v>46062</v>
      </c>
      <c r="K6" s="66">
        <f t="shared" si="1"/>
        <v>46063</v>
      </c>
      <c r="L6" s="66">
        <f t="shared" si="1"/>
        <v>46064</v>
      </c>
      <c r="M6" s="66">
        <f t="shared" si="1"/>
        <v>46065</v>
      </c>
      <c r="N6" s="66">
        <f t="shared" si="1"/>
        <v>46066</v>
      </c>
      <c r="O6" s="66">
        <f t="shared" si="1"/>
        <v>46067</v>
      </c>
      <c r="P6" s="66">
        <f t="shared" si="1"/>
        <v>46068</v>
      </c>
      <c r="Q6" s="66">
        <f t="shared" si="1"/>
        <v>46069</v>
      </c>
      <c r="R6" s="66">
        <f t="shared" si="1"/>
        <v>46070</v>
      </c>
      <c r="S6" s="66">
        <f t="shared" si="1"/>
        <v>46071</v>
      </c>
      <c r="T6" s="66">
        <f t="shared" si="1"/>
        <v>46072</v>
      </c>
      <c r="U6" s="66">
        <f t="shared" si="1"/>
        <v>46073</v>
      </c>
      <c r="V6" s="66">
        <f t="shared" si="1"/>
        <v>46074</v>
      </c>
      <c r="W6" s="66">
        <f t="shared" si="1"/>
        <v>46075</v>
      </c>
      <c r="X6" s="66">
        <f t="shared" si="1"/>
        <v>46076</v>
      </c>
      <c r="Y6" s="66">
        <f t="shared" si="1"/>
        <v>46077</v>
      </c>
      <c r="Z6" s="66">
        <f t="shared" si="1"/>
        <v>46078</v>
      </c>
      <c r="AA6" s="66">
        <f t="shared" si="1"/>
        <v>46079</v>
      </c>
      <c r="AB6" s="66">
        <f t="shared" si="1"/>
        <v>46080</v>
      </c>
      <c r="AC6" s="66">
        <f t="shared" si="1"/>
        <v>46081</v>
      </c>
      <c r="AD6" s="66"/>
      <c r="AE6" s="66"/>
      <c r="AF6" s="75"/>
      <c r="AG6" s="86"/>
      <c r="AH6" s="80"/>
      <c r="AI6" s="81"/>
      <c r="AJ6" s="94"/>
    </row>
    <row r="7" spans="1:36" ht="12" customHeight="1" x14ac:dyDescent="0.2">
      <c r="A7" s="62" t="s">
        <v>33</v>
      </c>
      <c r="B7" s="67" t="str">
        <f>IF(SUMPRODUCT(('Feiertage und Ferien'!$H$8:$H$13&lt;=B6)*('Feiertage und Ferien'!$I$8:$I$13&gt;=B6)),"F",IF(OR(WEEKDAY(B6)=1,WEEKDAY(B6)=7),"",1))</f>
        <v>F</v>
      </c>
      <c r="C7" s="68" t="str">
        <f>IF(SUMPRODUCT(('Feiertage und Ferien'!$H$8:$H$13&lt;=C6)*('Feiertage und Ferien'!$I$8:$I$13&gt;=C6)),"F",IF(OR(WEEKDAY(C6)=1,WEEKDAY(C6)=7),"",1))</f>
        <v>F</v>
      </c>
      <c r="D7" s="68" t="str">
        <f>IF(SUMPRODUCT(('Feiertage und Ferien'!$H$8:$H$13&lt;=D6)*('Feiertage und Ferien'!$I$8:$I$13&gt;=D6)),"F",IF(OR(WEEKDAY(D6)=1,WEEKDAY(D6)=7),"",1))</f>
        <v>F</v>
      </c>
      <c r="E7" s="68" t="str">
        <f>IF(SUMPRODUCT(('Feiertage und Ferien'!$H$8:$H$13&lt;=E6)*('Feiertage und Ferien'!$I$8:$I$13&gt;=E6)),"F",IF(OR(WEEKDAY(E6)=1,WEEKDAY(E6)=7),"",1))</f>
        <v>F</v>
      </c>
      <c r="F7" s="68" t="str">
        <f>IF(SUMPRODUCT(('Feiertage und Ferien'!$H$8:$H$13&lt;=F6)*('Feiertage und Ferien'!$I$8:$I$13&gt;=F6)),"F",IF(OR(WEEKDAY(F6)=1,WEEKDAY(F6)=7),"",1))</f>
        <v>F</v>
      </c>
      <c r="G7" s="68" t="str">
        <f>IF(SUMPRODUCT(('Feiertage und Ferien'!$H$8:$H$13&lt;=G6)*('Feiertage und Ferien'!$I$8:$I$13&gt;=G6)),"F",IF(OR(WEEKDAY(G6)=1,WEEKDAY(G6)=7),"",1))</f>
        <v>F</v>
      </c>
      <c r="H7" s="68" t="str">
        <f>IF(SUMPRODUCT(('Feiertage und Ferien'!$H$8:$H$13&lt;=H6)*('Feiertage und Ferien'!$I$8:$I$13&gt;=H6)),"F",IF(OR(WEEKDAY(H6)=1,WEEKDAY(H6)=7),"",1))</f>
        <v>F</v>
      </c>
      <c r="I7" s="68" t="str">
        <f>IF(SUMPRODUCT(('Feiertage und Ferien'!$H$8:$H$13&lt;=I6)*('Feiertage und Ferien'!$I$8:$I$13&gt;=I6)),"F",IF(OR(WEEKDAY(I6)=1,WEEKDAY(I6)=7),"",1))</f>
        <v>F</v>
      </c>
      <c r="J7" s="68">
        <f>IF(SUMPRODUCT(('Feiertage und Ferien'!$H$8:$H$13&lt;=J6)*('Feiertage und Ferien'!$I$8:$I$13&gt;=J6)),"F",IF(OR(WEEKDAY(J6)=1,WEEKDAY(J6)=7),"",1))</f>
        <v>1</v>
      </c>
      <c r="K7" s="68">
        <f>IF(SUMPRODUCT(('Feiertage und Ferien'!$H$8:$H$13&lt;=K6)*('Feiertage und Ferien'!$I$8:$I$13&gt;=K6)),"F",IF(OR(WEEKDAY(K6)=1,WEEKDAY(K6)=7),"",1))</f>
        <v>1</v>
      </c>
      <c r="L7" s="68">
        <f>IF(SUMPRODUCT(('Feiertage und Ferien'!$H$8:$H$13&lt;=L6)*('Feiertage und Ferien'!$I$8:$I$13&gt;=L6)),"F",IF(OR(WEEKDAY(L6)=1,WEEKDAY(L6)=7),"",1))</f>
        <v>1</v>
      </c>
      <c r="M7" s="68">
        <f>IF(SUMPRODUCT(('Feiertage und Ferien'!$H$8:$H$13&lt;=M6)*('Feiertage und Ferien'!$I$8:$I$13&gt;=M6)),"F",IF(OR(WEEKDAY(M6)=1,WEEKDAY(M6)=7),"",1))</f>
        <v>1</v>
      </c>
      <c r="N7" s="68">
        <f>IF(SUMPRODUCT(('Feiertage und Ferien'!$H$8:$H$13&lt;=N6)*('Feiertage und Ferien'!$I$8:$I$13&gt;=N6)),"F",IF(OR(WEEKDAY(N6)=1,WEEKDAY(N6)=7),"",1))</f>
        <v>1</v>
      </c>
      <c r="O7" s="68" t="str">
        <f>IF(SUMPRODUCT(('Feiertage und Ferien'!$H$8:$H$13&lt;=O6)*('Feiertage und Ferien'!$I$8:$I$13&gt;=O6)),"F",IF(OR(WEEKDAY(O6)=1,WEEKDAY(O6)=7),"",1))</f>
        <v/>
      </c>
      <c r="P7" s="68" t="str">
        <f>IF(SUMPRODUCT(('Feiertage und Ferien'!$H$8:$H$13&lt;=P6)*('Feiertage und Ferien'!$I$8:$I$13&gt;=P6)),"F",IF(OR(WEEKDAY(P6)=1,WEEKDAY(P6)=7),"",1))</f>
        <v/>
      </c>
      <c r="Q7" s="68">
        <f>IF(SUMPRODUCT(('Feiertage und Ferien'!$H$8:$H$13&lt;=Q6)*('Feiertage und Ferien'!$I$8:$I$13&gt;=Q6)),"F",IF(OR(WEEKDAY(Q6)=1,WEEKDAY(Q6)=7),"",1))</f>
        <v>1</v>
      </c>
      <c r="R7" s="68">
        <f>IF(SUMPRODUCT(('Feiertage und Ferien'!$H$8:$H$13&lt;=R6)*('Feiertage und Ferien'!$I$8:$I$13&gt;=R6)),"F",IF(OR(WEEKDAY(R6)=1,WEEKDAY(R6)=7),"",1))</f>
        <v>1</v>
      </c>
      <c r="S7" s="68">
        <f>IF(SUMPRODUCT(('Feiertage und Ferien'!$H$8:$H$13&lt;=S6)*('Feiertage und Ferien'!$I$8:$I$13&gt;=S6)),"F",IF(OR(WEEKDAY(S6)=1,WEEKDAY(S6)=7),"",1))</f>
        <v>1</v>
      </c>
      <c r="T7" s="68">
        <f>IF(SUMPRODUCT(('Feiertage und Ferien'!$H$8:$H$13&lt;=T6)*('Feiertage und Ferien'!$I$8:$I$13&gt;=T6)),"F",IF(OR(WEEKDAY(T6)=1,WEEKDAY(T6)=7),"",1))</f>
        <v>1</v>
      </c>
      <c r="U7" s="68">
        <f>IF(SUMPRODUCT(('Feiertage und Ferien'!$H$8:$H$13&lt;=U6)*('Feiertage und Ferien'!$I$8:$I$13&gt;=U6)),"F",IF(OR(WEEKDAY(U6)=1,WEEKDAY(U6)=7),"",1))</f>
        <v>1</v>
      </c>
      <c r="V7" s="68" t="str">
        <f>IF(SUMPRODUCT(('Feiertage und Ferien'!$H$8:$H$13&lt;=V6)*('Feiertage und Ferien'!$I$8:$I$13&gt;=V6)),"F",IF(OR(WEEKDAY(V6)=1,WEEKDAY(V6)=7),"",1))</f>
        <v/>
      </c>
      <c r="W7" s="68" t="str">
        <f>IF(SUMPRODUCT(('Feiertage und Ferien'!$H$8:$H$13&lt;=W6)*('Feiertage und Ferien'!$I$8:$I$13&gt;=W6)),"F",IF(OR(WEEKDAY(W6)=1,WEEKDAY(W6)=7),"",1))</f>
        <v/>
      </c>
      <c r="X7" s="68">
        <f>IF(SUMPRODUCT(('Feiertage und Ferien'!$H$8:$H$13&lt;=X6)*('Feiertage und Ferien'!$I$8:$I$13&gt;=X6)),"F",IF(OR(WEEKDAY(X6)=1,WEEKDAY(X6)=7),"",1))</f>
        <v>1</v>
      </c>
      <c r="Y7" s="68">
        <f>IF(SUMPRODUCT(('Feiertage und Ferien'!$H$8:$H$13&lt;=Y6)*('Feiertage und Ferien'!$I$8:$I$13&gt;=Y6)),"F",IF(OR(WEEKDAY(Y6)=1,WEEKDAY(Y6)=7),"",1))</f>
        <v>1</v>
      </c>
      <c r="Z7" s="68">
        <f>IF(SUMPRODUCT(('Feiertage und Ferien'!$H$8:$H$13&lt;=Z6)*('Feiertage und Ferien'!$I$8:$I$13&gt;=Z6)),"F",IF(OR(WEEKDAY(Z6)=1,WEEKDAY(Z6)=7),"",1))</f>
        <v>1</v>
      </c>
      <c r="AA7" s="68">
        <f>IF(SUMPRODUCT(('Feiertage und Ferien'!$H$8:$H$13&lt;=AA6)*('Feiertage und Ferien'!$I$8:$I$13&gt;=AA6)),"F",IF(OR(WEEKDAY(AA6)=1,WEEKDAY(AA6)=7),"",1))</f>
        <v>1</v>
      </c>
      <c r="AB7" s="68">
        <f>IF(SUMPRODUCT(('Feiertage und Ferien'!$H$8:$H$13&lt;=AB6)*('Feiertage und Ferien'!$I$8:$I$13&gt;=AB6)),"F",IF(OR(WEEKDAY(AB6)=1,WEEKDAY(AB6)=7),"",1))</f>
        <v>1</v>
      </c>
      <c r="AC7" s="68" t="str">
        <f>IF(SUMPRODUCT(('Feiertage und Ferien'!$H$8:$H$13&lt;=AC6)*('Feiertage und Ferien'!$I$8:$I$13&gt;=AC6)),"F",IF(OR(WEEKDAY(AC6)=1,WEEKDAY(AC6)=7),"",1))</f>
        <v/>
      </c>
      <c r="AD7" s="68" t="str" cm="1">
        <f t="array" ref="AD7">IF(SUMPRODUCT(('Feiertage und Ferien'!$H$8:$H$13&lt;=AD6)*('Feiertage und Ferien'!$I$8:$I$13&gt;=AD6)),"F",IF(OR(WEEKDAY(AD6)=1,WEEKDAY(AD6)=7),"",1))</f>
        <v/>
      </c>
      <c r="AE7" s="68" t="str">
        <f>IF(SUMPRODUCT(('Feiertage und Ferien'!$H$8:$H$13&lt;=AE6)*('Feiertage und Ferien'!$I$8:$I$13&gt;=AE6)),"F",IF(OR(WEEKDAY(AE6)=1,WEEKDAY(AE6)=7),"",1))</f>
        <v/>
      </c>
      <c r="AF7" s="76" t="str">
        <f>IF(SUMPRODUCT(('Feiertage und Ferien'!$H$8:$H$13&lt;=AF6)*('Feiertage und Ferien'!$I$8:$I$13&gt;=AF6)),"F",IF(OR(WEEKDAY(AF6)=1,WEEKDAY(AF6)=7),"",1))</f>
        <v/>
      </c>
      <c r="AG7" s="85">
        <f>COUNT(B7:AF7,"&lt;0.1")</f>
        <v>15</v>
      </c>
      <c r="AH7" s="80" t="s">
        <v>33</v>
      </c>
      <c r="AI7" s="81">
        <f>Erfassung!H5+20%</f>
        <v>0.7</v>
      </c>
      <c r="AJ7" s="94">
        <f>ROUND(AG7*AI7/5,1)*5</f>
        <v>10.5</v>
      </c>
    </row>
    <row r="8" spans="1:36" ht="12.75" hidden="1" customHeight="1" x14ac:dyDescent="0.2">
      <c r="A8" s="62"/>
      <c r="B8" s="65">
        <f>AC6+1</f>
        <v>46082</v>
      </c>
      <c r="C8" s="66">
        <f t="shared" ref="C8:AD8" si="2">B8+1</f>
        <v>46083</v>
      </c>
      <c r="D8" s="66">
        <f t="shared" si="2"/>
        <v>46084</v>
      </c>
      <c r="E8" s="66">
        <f t="shared" si="2"/>
        <v>46085</v>
      </c>
      <c r="F8" s="66">
        <f t="shared" si="2"/>
        <v>46086</v>
      </c>
      <c r="G8" s="66">
        <f t="shared" si="2"/>
        <v>46087</v>
      </c>
      <c r="H8" s="66">
        <f t="shared" si="2"/>
        <v>46088</v>
      </c>
      <c r="I8" s="66">
        <f t="shared" si="2"/>
        <v>46089</v>
      </c>
      <c r="J8" s="66">
        <f t="shared" si="2"/>
        <v>46090</v>
      </c>
      <c r="K8" s="66">
        <f t="shared" si="2"/>
        <v>46091</v>
      </c>
      <c r="L8" s="66">
        <f t="shared" si="2"/>
        <v>46092</v>
      </c>
      <c r="M8" s="66">
        <f t="shared" si="2"/>
        <v>46093</v>
      </c>
      <c r="N8" s="66">
        <f t="shared" si="2"/>
        <v>46094</v>
      </c>
      <c r="O8" s="66">
        <f t="shared" si="2"/>
        <v>46095</v>
      </c>
      <c r="P8" s="66">
        <f t="shared" si="2"/>
        <v>46096</v>
      </c>
      <c r="Q8" s="66">
        <f t="shared" si="2"/>
        <v>46097</v>
      </c>
      <c r="R8" s="66">
        <f t="shared" si="2"/>
        <v>46098</v>
      </c>
      <c r="S8" s="66">
        <f t="shared" si="2"/>
        <v>46099</v>
      </c>
      <c r="T8" s="66">
        <f t="shared" si="2"/>
        <v>46100</v>
      </c>
      <c r="U8" s="66">
        <f t="shared" si="2"/>
        <v>46101</v>
      </c>
      <c r="V8" s="66">
        <f t="shared" si="2"/>
        <v>46102</v>
      </c>
      <c r="W8" s="66">
        <f t="shared" si="2"/>
        <v>46103</v>
      </c>
      <c r="X8" s="66">
        <f t="shared" si="2"/>
        <v>46104</v>
      </c>
      <c r="Y8" s="66">
        <f t="shared" si="2"/>
        <v>46105</v>
      </c>
      <c r="Z8" s="66">
        <f t="shared" si="2"/>
        <v>46106</v>
      </c>
      <c r="AA8" s="66">
        <f t="shared" si="2"/>
        <v>46107</v>
      </c>
      <c r="AB8" s="66">
        <f t="shared" si="2"/>
        <v>46108</v>
      </c>
      <c r="AC8" s="66">
        <f t="shared" si="2"/>
        <v>46109</v>
      </c>
      <c r="AD8" s="66">
        <f t="shared" si="2"/>
        <v>46110</v>
      </c>
      <c r="AE8" s="66">
        <f t="shared" ref="AE8" si="3">AD8+1</f>
        <v>46111</v>
      </c>
      <c r="AF8" s="66">
        <f t="shared" ref="AF8" si="4">AE8+1</f>
        <v>46112</v>
      </c>
      <c r="AG8" s="86"/>
      <c r="AH8" s="80"/>
      <c r="AI8" s="81"/>
      <c r="AJ8" s="94"/>
    </row>
    <row r="9" spans="1:36" ht="12" customHeight="1" x14ac:dyDescent="0.2">
      <c r="A9" s="62" t="s">
        <v>4</v>
      </c>
      <c r="B9" s="67" t="str">
        <f>IF(SUMPRODUCT(('Feiertage und Ferien'!$H$8:$H$13&lt;=B8)*('Feiertage und Ferien'!$I$8:$I$13&gt;=B8)),"F",IF(OR(WEEKDAY(B8)=1,WEEKDAY(B8)=7),"",1))</f>
        <v/>
      </c>
      <c r="C9" s="68">
        <f>IF(SUMPRODUCT(('Feiertage und Ferien'!$H$8:$H$13&lt;=C8)*('Feiertage und Ferien'!$I$8:$I$13&gt;=C8)),"F",IF(OR(WEEKDAY(C8)=1,WEEKDAY(C8)=7),"",1))</f>
        <v>1</v>
      </c>
      <c r="D9" s="68">
        <f>IF(SUMPRODUCT(('Feiertage und Ferien'!$H$8:$H$13&lt;=D8)*('Feiertage und Ferien'!$I$8:$I$13&gt;=D8)),"F",IF(OR(WEEKDAY(D8)=1,WEEKDAY(D8)=7),"",1))</f>
        <v>1</v>
      </c>
      <c r="E9" s="68">
        <f>IF(SUMPRODUCT(('Feiertage und Ferien'!$H$8:$H$13&lt;=E8)*('Feiertage und Ferien'!$I$8:$I$13&gt;=E8)),"F",IF(OR(WEEKDAY(E8)=1,WEEKDAY(E8)=7),"",1))</f>
        <v>1</v>
      </c>
      <c r="F9" s="68">
        <f>IF(SUMPRODUCT(('Feiertage und Ferien'!$H$8:$H$13&lt;=F8)*('Feiertage und Ferien'!$I$8:$I$13&gt;=F8)),"F",IF(OR(WEEKDAY(F8)=1,WEEKDAY(F8)=7),"",1))</f>
        <v>1</v>
      </c>
      <c r="G9" s="68">
        <f>IF(SUMPRODUCT(('Feiertage und Ferien'!$H$8:$H$13&lt;=G8)*('Feiertage und Ferien'!$I$8:$I$13&gt;=G8)),"F",IF(OR(WEEKDAY(G8)=1,WEEKDAY(G8)=7),"",1))</f>
        <v>1</v>
      </c>
      <c r="H9" s="68" t="str">
        <f>IF(SUMPRODUCT(('Feiertage und Ferien'!$H$8:$H$13&lt;=H8)*('Feiertage und Ferien'!$I$8:$I$13&gt;=H8)),"F",IF(OR(WEEKDAY(H8)=1,WEEKDAY(H8)=7),"",1))</f>
        <v/>
      </c>
      <c r="I9" s="68" t="str">
        <f>IF(SUMPRODUCT(('Feiertage und Ferien'!$H$8:$H$13&lt;=I8)*('Feiertage und Ferien'!$I$8:$I$13&gt;=I8)),"F",IF(OR(WEEKDAY(I8)=1,WEEKDAY(I8)=7),"",1))</f>
        <v/>
      </c>
      <c r="J9" s="68">
        <f>IF(SUMPRODUCT(('Feiertage und Ferien'!$H$8:$H$13&lt;=J8)*('Feiertage und Ferien'!$I$8:$I$13&gt;=J8)),"F",IF(OR(WEEKDAY(J8)=1,WEEKDAY(J8)=7),"",1))</f>
        <v>1</v>
      </c>
      <c r="K9" s="68">
        <f>IF(SUMPRODUCT(('Feiertage und Ferien'!$H$8:$H$13&lt;=K8)*('Feiertage und Ferien'!$I$8:$I$13&gt;=K8)),"F",IF(OR(WEEKDAY(K8)=1,WEEKDAY(K8)=7),"",1))</f>
        <v>1</v>
      </c>
      <c r="L9" s="68">
        <f>IF(SUMPRODUCT(('Feiertage und Ferien'!$H$8:$H$13&lt;=L8)*('Feiertage und Ferien'!$I$8:$I$13&gt;=L8)),"F",IF(OR(WEEKDAY(L8)=1,WEEKDAY(L8)=7),"",1))</f>
        <v>1</v>
      </c>
      <c r="M9" s="68">
        <f>IF(SUMPRODUCT(('Feiertage und Ferien'!$H$8:$H$13&lt;=M8)*('Feiertage und Ferien'!$I$8:$I$13&gt;=M8)),"F",IF(OR(WEEKDAY(M8)=1,WEEKDAY(M8)=7),"",1))</f>
        <v>1</v>
      </c>
      <c r="N9" s="68">
        <f>IF(SUMPRODUCT(('Feiertage und Ferien'!$H$8:$H$13&lt;=N8)*('Feiertage und Ferien'!$I$8:$I$13&gt;=N8)),"F",IF(OR(WEEKDAY(N8)=1,WEEKDAY(N8)=7),"",1))</f>
        <v>1</v>
      </c>
      <c r="O9" s="68" t="str">
        <f>IF(SUMPRODUCT(('Feiertage und Ferien'!$H$8:$H$13&lt;=O8)*('Feiertage und Ferien'!$I$8:$I$13&gt;=O8)),"F",IF(OR(WEEKDAY(O8)=1,WEEKDAY(O8)=7),"",1))</f>
        <v/>
      </c>
      <c r="P9" s="68" t="str">
        <f>IF(SUMPRODUCT(('Feiertage und Ferien'!$H$8:$H$13&lt;=P8)*('Feiertage und Ferien'!$I$8:$I$13&gt;=P8)),"F",IF(OR(WEEKDAY(P8)=1,WEEKDAY(P8)=7),"",1))</f>
        <v/>
      </c>
      <c r="Q9" s="68">
        <f>IF(SUMPRODUCT(('Feiertage und Ferien'!$H$8:$H$13&lt;=Q8)*('Feiertage und Ferien'!$I$8:$I$13&gt;=Q8)),"F",IF(OR(WEEKDAY(Q8)=1,WEEKDAY(Q8)=7),"",1))</f>
        <v>1</v>
      </c>
      <c r="R9" s="68">
        <f>IF(SUMPRODUCT(('Feiertage und Ferien'!$H$8:$H$13&lt;=R8)*('Feiertage und Ferien'!$I$8:$I$13&gt;=R8)),"F",IF(OR(WEEKDAY(R8)=1,WEEKDAY(R8)=7),"",1))</f>
        <v>1</v>
      </c>
      <c r="S9" s="68">
        <f>IF(SUMPRODUCT(('Feiertage und Ferien'!$H$8:$H$13&lt;=S8)*('Feiertage und Ferien'!$I$8:$I$13&gt;=S8)),"F",IF(OR(WEEKDAY(S8)=1,WEEKDAY(S8)=7),"",1))</f>
        <v>1</v>
      </c>
      <c r="T9" s="68">
        <f>IF(SUMPRODUCT(('Feiertage und Ferien'!$H$8:$H$13&lt;=T8)*('Feiertage und Ferien'!$I$8:$I$13&gt;=T8)),"F",IF(OR(WEEKDAY(T8)=1,WEEKDAY(T8)=7),"",1))</f>
        <v>1</v>
      </c>
      <c r="U9" s="68">
        <f>IF(SUMPRODUCT(('Feiertage und Ferien'!$H$8:$H$13&lt;=U8)*('Feiertage und Ferien'!$I$8:$I$13&gt;=U8)),"F",IF(OR(WEEKDAY(U8)=1,WEEKDAY(U8)=7),"",1))</f>
        <v>1</v>
      </c>
      <c r="V9" s="68" t="str">
        <f>IF(SUMPRODUCT(('Feiertage und Ferien'!$H$8:$H$13&lt;=V8)*('Feiertage und Ferien'!$I$8:$I$13&gt;=V8)),"F",IF(OR(WEEKDAY(V8)=1,WEEKDAY(V8)=7),"",1))</f>
        <v/>
      </c>
      <c r="W9" s="68" t="str">
        <f>IF(SUMPRODUCT(('Feiertage und Ferien'!$H$8:$H$13&lt;=W8)*('Feiertage und Ferien'!$I$8:$I$13&gt;=W8)),"F",IF(OR(WEEKDAY(W8)=1,WEEKDAY(W8)=7),"",1))</f>
        <v/>
      </c>
      <c r="X9" s="68">
        <f>IF(SUMPRODUCT(('Feiertage und Ferien'!$H$8:$H$13&lt;=X8)*('Feiertage und Ferien'!$I$8:$I$13&gt;=X8)),"F",IF(OR(WEEKDAY(X8)=1,WEEKDAY(X8)=7),"",1))</f>
        <v>1</v>
      </c>
      <c r="Y9" s="68">
        <f>IF(SUMPRODUCT(('Feiertage und Ferien'!$H$8:$H$13&lt;=Y8)*('Feiertage und Ferien'!$I$8:$I$13&gt;=Y8)),"F",IF(OR(WEEKDAY(Y8)=1,WEEKDAY(Y8)=7),"",1))</f>
        <v>1</v>
      </c>
      <c r="Z9" s="68">
        <f>IF(SUMPRODUCT(('Feiertage und Ferien'!$H$8:$H$13&lt;=Z8)*('Feiertage und Ferien'!$I$8:$I$13&gt;=Z8)),"F",IF(OR(WEEKDAY(Z8)=1,WEEKDAY(Z8)=7),"",1))</f>
        <v>1</v>
      </c>
      <c r="AA9" s="68">
        <f>IF(SUMPRODUCT(('Feiertage und Ferien'!$H$8:$H$13&lt;=AA8)*('Feiertage und Ferien'!$I$8:$I$13&gt;=AA8)),"F",IF(OR(WEEKDAY(AA8)=1,WEEKDAY(AA8)=7),"",1))</f>
        <v>1</v>
      </c>
      <c r="AB9" s="68">
        <f>IF(SUMPRODUCT(('Feiertage und Ferien'!$H$8:$H$13&lt;=AB8)*('Feiertage und Ferien'!$I$8:$I$13&gt;=AB8)),"F",IF(OR(WEEKDAY(AB8)=1,WEEKDAY(AB8)=7),"",1))</f>
        <v>1</v>
      </c>
      <c r="AC9" s="68" t="str">
        <f>IF(SUMPRODUCT(('Feiertage und Ferien'!$H$8:$H$13&lt;=AC8)*('Feiertage und Ferien'!$I$8:$I$13&gt;=AC8)),"F",IF(OR(WEEKDAY(AC8)=1,WEEKDAY(AC8)=7),"",1))</f>
        <v/>
      </c>
      <c r="AD9" s="68" t="str">
        <f>IF(SUMPRODUCT(('Feiertage und Ferien'!$H$8:$H$13&lt;=AD8)*('Feiertage und Ferien'!$I$8:$I$13&gt;=AD8)),"F",IF(OR(WEEKDAY(AD8)=1,WEEKDAY(AD8)=7),"",1))</f>
        <v/>
      </c>
      <c r="AE9" s="68">
        <f>IF(SUMPRODUCT(('Feiertage und Ferien'!$H$8:$H$13&lt;=AE8)*('Feiertage und Ferien'!$I$8:$I$13&gt;=AE8)),"F",IF(OR(WEEKDAY(AE8)=1,WEEKDAY(AE8)=7),"",1))</f>
        <v>1</v>
      </c>
      <c r="AF9" s="76">
        <f>IF(SUMPRODUCT(('Feiertage und Ferien'!$H$8:$H$13&lt;=AF8)*('Feiertage und Ferien'!$I$8:$I$13&gt;=AF8)),"F",IF(OR(WEEKDAY(AF8)=1,WEEKDAY(AF8)=7),"",1))</f>
        <v>1</v>
      </c>
      <c r="AG9" s="85">
        <f>COUNT(B9:AF9,"&lt;0.1")</f>
        <v>22</v>
      </c>
      <c r="AH9" s="80" t="s">
        <v>4</v>
      </c>
      <c r="AI9" s="81">
        <f>Erfassung!I5+20%</f>
        <v>0.7</v>
      </c>
      <c r="AJ9" s="94">
        <f>ROUND(AG9*AI9/5,1)*5</f>
        <v>15.5</v>
      </c>
    </row>
    <row r="10" spans="1:36" s="8" customFormat="1" ht="12.75" hidden="1" customHeight="1" x14ac:dyDescent="0.2">
      <c r="A10" s="62"/>
      <c r="B10" s="65">
        <f>AF8+1</f>
        <v>46113</v>
      </c>
      <c r="C10" s="66">
        <f t="shared" ref="C10:AE10" si="5">B10+1</f>
        <v>46114</v>
      </c>
      <c r="D10" s="66">
        <f t="shared" si="5"/>
        <v>46115</v>
      </c>
      <c r="E10" s="66">
        <f t="shared" si="5"/>
        <v>46116</v>
      </c>
      <c r="F10" s="66">
        <f t="shared" si="5"/>
        <v>46117</v>
      </c>
      <c r="G10" s="66">
        <f t="shared" si="5"/>
        <v>46118</v>
      </c>
      <c r="H10" s="66">
        <f t="shared" si="5"/>
        <v>46119</v>
      </c>
      <c r="I10" s="66">
        <f t="shared" si="5"/>
        <v>46120</v>
      </c>
      <c r="J10" s="66">
        <f t="shared" si="5"/>
        <v>46121</v>
      </c>
      <c r="K10" s="66">
        <f t="shared" si="5"/>
        <v>46122</v>
      </c>
      <c r="L10" s="66">
        <f t="shared" si="5"/>
        <v>46123</v>
      </c>
      <c r="M10" s="66">
        <f t="shared" si="5"/>
        <v>46124</v>
      </c>
      <c r="N10" s="66">
        <f t="shared" si="5"/>
        <v>46125</v>
      </c>
      <c r="O10" s="66">
        <f t="shared" si="5"/>
        <v>46126</v>
      </c>
      <c r="P10" s="66">
        <f t="shared" si="5"/>
        <v>46127</v>
      </c>
      <c r="Q10" s="66">
        <f t="shared" si="5"/>
        <v>46128</v>
      </c>
      <c r="R10" s="66">
        <f t="shared" si="5"/>
        <v>46129</v>
      </c>
      <c r="S10" s="66">
        <f t="shared" si="5"/>
        <v>46130</v>
      </c>
      <c r="T10" s="66">
        <f t="shared" si="5"/>
        <v>46131</v>
      </c>
      <c r="U10" s="66">
        <f t="shared" si="5"/>
        <v>46132</v>
      </c>
      <c r="V10" s="66">
        <f t="shared" si="5"/>
        <v>46133</v>
      </c>
      <c r="W10" s="66">
        <f t="shared" si="5"/>
        <v>46134</v>
      </c>
      <c r="X10" s="66">
        <f t="shared" si="5"/>
        <v>46135</v>
      </c>
      <c r="Y10" s="66">
        <f t="shared" si="5"/>
        <v>46136</v>
      </c>
      <c r="Z10" s="66">
        <f t="shared" si="5"/>
        <v>46137</v>
      </c>
      <c r="AA10" s="66">
        <f t="shared" si="5"/>
        <v>46138</v>
      </c>
      <c r="AB10" s="66">
        <f t="shared" si="5"/>
        <v>46139</v>
      </c>
      <c r="AC10" s="66">
        <f t="shared" si="5"/>
        <v>46140</v>
      </c>
      <c r="AD10" s="66">
        <f t="shared" si="5"/>
        <v>46141</v>
      </c>
      <c r="AE10" s="66">
        <f t="shared" si="5"/>
        <v>46142</v>
      </c>
      <c r="AF10" s="75"/>
      <c r="AG10" s="87"/>
      <c r="AH10" s="80"/>
      <c r="AI10" s="81"/>
      <c r="AJ10" s="94"/>
    </row>
    <row r="11" spans="1:36" ht="12" customHeight="1" x14ac:dyDescent="0.2">
      <c r="A11" s="62" t="s">
        <v>34</v>
      </c>
      <c r="B11" s="67">
        <f>IF(SUMPRODUCT(('Feiertage und Ferien'!$H$8:$H$13&lt;=B10)*('Feiertage und Ferien'!$I$8:$I$13&gt;=B10)),"F",IF(OR(WEEKDAY(B10)=1,WEEKDAY(B10)=7),"",1))</f>
        <v>1</v>
      </c>
      <c r="C11" s="68">
        <f>IF(SUMPRODUCT(('Feiertage und Ferien'!$H$8:$H$13&lt;=C10)*('Feiertage und Ferien'!$I$8:$I$13&gt;=C10)),"F",IF(OR(WEEKDAY(C10)=1,WEEKDAY(C10)=7),"",1))</f>
        <v>1</v>
      </c>
      <c r="D11" s="68">
        <f>IF(SUMPRODUCT(('Feiertage und Ferien'!$H$8:$H$13&lt;=D10)*('Feiertage und Ferien'!$I$8:$I$13&gt;=D10)),"F",IF(OR(WEEKDAY(D10)=1,WEEKDAY(D10)=7),"",1))</f>
        <v>1</v>
      </c>
      <c r="E11" s="68" t="str">
        <f>IF(SUMPRODUCT(('Feiertage und Ferien'!$H$8:$H$13&lt;=E10)*('Feiertage und Ferien'!$I$8:$I$13&gt;=E10)),"F",IF(OR(WEEKDAY(E10)=1,WEEKDAY(E10)=7),"",1))</f>
        <v>F</v>
      </c>
      <c r="F11" s="68" t="str">
        <f>IF(SUMPRODUCT(('Feiertage und Ferien'!$H$8:$H$13&lt;=F10)*('Feiertage und Ferien'!$I$8:$I$13&gt;=F10)),"F",IF(OR(WEEKDAY(F10)=1,WEEKDAY(F10)=7),"",1))</f>
        <v>F</v>
      </c>
      <c r="G11" s="68" t="str">
        <f>IF(SUMPRODUCT(('Feiertage und Ferien'!$H$8:$H$13&lt;=G10)*('Feiertage und Ferien'!$I$8:$I$13&gt;=G10)),"F",IF(OR(WEEKDAY(G10)=1,WEEKDAY(G10)=7),"",1))</f>
        <v>F</v>
      </c>
      <c r="H11" s="68" t="str">
        <f>IF(SUMPRODUCT(('Feiertage und Ferien'!$H$8:$H$13&lt;=H10)*('Feiertage und Ferien'!$I$8:$I$13&gt;=H10)),"F",IF(OR(WEEKDAY(H10)=1,WEEKDAY(H10)=7),"",1))</f>
        <v>F</v>
      </c>
      <c r="I11" s="68" t="str">
        <f>IF(SUMPRODUCT(('Feiertage und Ferien'!$H$8:$H$13&lt;=I10)*('Feiertage und Ferien'!$I$8:$I$13&gt;=I10)),"F",IF(OR(WEEKDAY(I10)=1,WEEKDAY(I10)=7),"",1))</f>
        <v>F</v>
      </c>
      <c r="J11" s="68" t="str">
        <f>IF(SUMPRODUCT(('Feiertage und Ferien'!$H$8:$H$13&lt;=J10)*('Feiertage und Ferien'!$I$8:$I$13&gt;=J10)),"F",IF(OR(WEEKDAY(J10)=1,WEEKDAY(J10)=7),"",1))</f>
        <v>F</v>
      </c>
      <c r="K11" s="68" t="str">
        <f>IF(SUMPRODUCT(('Feiertage und Ferien'!$H$8:$H$13&lt;=K10)*('Feiertage und Ferien'!$I$8:$I$13&gt;=K10)),"F",IF(OR(WEEKDAY(K10)=1,WEEKDAY(K10)=7),"",1))</f>
        <v>F</v>
      </c>
      <c r="L11" s="68" t="str">
        <f>IF(SUMPRODUCT(('Feiertage und Ferien'!$H$8:$H$13&lt;=L10)*('Feiertage und Ferien'!$I$8:$I$13&gt;=L10)),"F",IF(OR(WEEKDAY(L10)=1,WEEKDAY(L10)=7),"",1))</f>
        <v>F</v>
      </c>
      <c r="M11" s="68" t="str">
        <f>IF(SUMPRODUCT(('Feiertage und Ferien'!$H$8:$H$13&lt;=M10)*('Feiertage und Ferien'!$I$8:$I$13&gt;=M10)),"F",IF(OR(WEEKDAY(M10)=1,WEEKDAY(M10)=7),"",1))</f>
        <v>F</v>
      </c>
      <c r="N11" s="68" t="str">
        <f>IF(SUMPRODUCT(('Feiertage und Ferien'!$H$8:$H$13&lt;=N10)*('Feiertage und Ferien'!$I$8:$I$13&gt;=N10)),"F",IF(OR(WEEKDAY(N10)=1,WEEKDAY(N10)=7),"",1))</f>
        <v>F</v>
      </c>
      <c r="O11" s="68" t="str">
        <f>IF(SUMPRODUCT(('Feiertage und Ferien'!$H$8:$H$13&lt;=O10)*('Feiertage und Ferien'!$I$8:$I$13&gt;=O10)),"F",IF(OR(WEEKDAY(O10)=1,WEEKDAY(O10)=7),"",1))</f>
        <v>F</v>
      </c>
      <c r="P11" s="68" t="str">
        <f>IF(SUMPRODUCT(('Feiertage und Ferien'!$H$8:$H$13&lt;=P10)*('Feiertage und Ferien'!$I$8:$I$13&gt;=P10)),"F",IF(OR(WEEKDAY(P10)=1,WEEKDAY(P10)=7),"",1))</f>
        <v>F</v>
      </c>
      <c r="Q11" s="68" t="str">
        <f>IF(SUMPRODUCT(('Feiertage und Ferien'!$H$8:$H$13&lt;=Q10)*('Feiertage und Ferien'!$I$8:$I$13&gt;=Q10)),"F",IF(OR(WEEKDAY(Q10)=1,WEEKDAY(Q10)=7),"",1))</f>
        <v>F</v>
      </c>
      <c r="R11" s="68" t="str">
        <f>IF(SUMPRODUCT(('Feiertage und Ferien'!$H$8:$H$13&lt;=R10)*('Feiertage und Ferien'!$I$8:$I$13&gt;=R10)),"F",IF(OR(WEEKDAY(R10)=1,WEEKDAY(R10)=7),"",1))</f>
        <v>F</v>
      </c>
      <c r="S11" s="68" t="str">
        <f>IF(SUMPRODUCT(('Feiertage und Ferien'!$H$8:$H$13&lt;=S10)*('Feiertage und Ferien'!$I$8:$I$13&gt;=S10)),"F",IF(OR(WEEKDAY(S10)=1,WEEKDAY(S10)=7),"",1))</f>
        <v>F</v>
      </c>
      <c r="T11" s="68" t="str">
        <f>IF(SUMPRODUCT(('Feiertage und Ferien'!$H$8:$H$13&lt;=T10)*('Feiertage und Ferien'!$I$8:$I$13&gt;=T10)),"F",IF(OR(WEEKDAY(T10)=1,WEEKDAY(T10)=7),"",1))</f>
        <v>F</v>
      </c>
      <c r="U11" s="68">
        <f>IF(SUMPRODUCT(('Feiertage und Ferien'!$H$8:$H$13&lt;=U10)*('Feiertage und Ferien'!$I$8:$I$13&gt;=U10)),"F",IF(OR(WEEKDAY(U10)=1,WEEKDAY(U10)=7),"",1))</f>
        <v>1</v>
      </c>
      <c r="V11" s="68">
        <f>IF(SUMPRODUCT(('Feiertage und Ferien'!$H$8:$H$13&lt;=V10)*('Feiertage und Ferien'!$I$8:$I$13&gt;=V10)),"F",IF(OR(WEEKDAY(V10)=1,WEEKDAY(V10)=7),"",1))</f>
        <v>1</v>
      </c>
      <c r="W11" s="68">
        <f>IF(SUMPRODUCT(('Feiertage und Ferien'!$H$8:$H$13&lt;=W10)*('Feiertage und Ferien'!$I$8:$I$13&gt;=W10)),"F",IF(OR(WEEKDAY(W10)=1,WEEKDAY(W10)=7),"",1))</f>
        <v>1</v>
      </c>
      <c r="X11" s="68">
        <f>IF(SUMPRODUCT(('Feiertage und Ferien'!$H$8:$H$13&lt;=X10)*('Feiertage und Ferien'!$I$8:$I$13&gt;=X10)),"F",IF(OR(WEEKDAY(X10)=1,WEEKDAY(X10)=7),"",1))</f>
        <v>1</v>
      </c>
      <c r="Y11" s="68">
        <f>IF(SUMPRODUCT(('Feiertage und Ferien'!$H$8:$H$13&lt;=Y10)*('Feiertage und Ferien'!$I$8:$I$13&gt;=Y10)),"F",IF(OR(WEEKDAY(Y10)=1,WEEKDAY(Y10)=7),"",1))</f>
        <v>1</v>
      </c>
      <c r="Z11" s="68" t="str">
        <f>IF(SUMPRODUCT(('Feiertage und Ferien'!$H$8:$H$13&lt;=Z10)*('Feiertage und Ferien'!$I$8:$I$13&gt;=Z10)),"F",IF(OR(WEEKDAY(Z10)=1,WEEKDAY(Z10)=7),"",1))</f>
        <v/>
      </c>
      <c r="AA11" s="68" t="str">
        <f>IF(SUMPRODUCT(('Feiertage und Ferien'!$H$8:$H$13&lt;=AA10)*('Feiertage und Ferien'!$I$8:$I$13&gt;=AA10)),"F",IF(OR(WEEKDAY(AA10)=1,WEEKDAY(AA10)=7),"",1))</f>
        <v/>
      </c>
      <c r="AB11" s="68">
        <f>IF(SUMPRODUCT(('Feiertage und Ferien'!$H$8:$H$13&lt;=AB10)*('Feiertage und Ferien'!$I$8:$I$13&gt;=AB10)),"F",IF(OR(WEEKDAY(AB10)=1,WEEKDAY(AB10)=7),"",1))</f>
        <v>1</v>
      </c>
      <c r="AC11" s="68">
        <f>IF(SUMPRODUCT(('Feiertage und Ferien'!$H$8:$H$13&lt;=AC10)*('Feiertage und Ferien'!$I$8:$I$13&gt;=AC10)),"F",IF(OR(WEEKDAY(AC10)=1,WEEKDAY(AC10)=7),"",1))</f>
        <v>1</v>
      </c>
      <c r="AD11" s="68">
        <f>IF(SUMPRODUCT(('Feiertage und Ferien'!$H$8:$H$13&lt;=AD10)*('Feiertage und Ferien'!$I$8:$I$13&gt;=AD10)),"F",IF(OR(WEEKDAY(AD10)=1,WEEKDAY(AD10)=7),"",1))</f>
        <v>1</v>
      </c>
      <c r="AE11" s="68">
        <f>IF(SUMPRODUCT(('Feiertage und Ferien'!$H$8:$H$13&lt;=AE10)*('Feiertage und Ferien'!$I$8:$I$13&gt;=AE10)),"F",IF(OR(WEEKDAY(AE10)=1,WEEKDAY(AE10)=7),"",1))</f>
        <v>1</v>
      </c>
      <c r="AF11" s="76" t="str">
        <f>IF(SUMPRODUCT(('Feiertage und Ferien'!$H$8:$H$13&lt;=AF10)*('Feiertage und Ferien'!$I$8:$I$13&gt;=AF10)),"F",IF(OR(WEEKDAY(AF10)=1,WEEKDAY(AF10)=7),"",1))</f>
        <v/>
      </c>
      <c r="AG11" s="85">
        <f>COUNT(B11:AF11,"&lt;0.1")</f>
        <v>12</v>
      </c>
      <c r="AH11" s="80" t="s">
        <v>34</v>
      </c>
      <c r="AI11" s="81">
        <f>Erfassung!J5+20%</f>
        <v>0.7</v>
      </c>
      <c r="AJ11" s="94">
        <f>ROUND(AG11*AI11/5,1)*5</f>
        <v>8.5</v>
      </c>
    </row>
    <row r="12" spans="1:36" ht="12.75" hidden="1" customHeight="1" x14ac:dyDescent="0.2">
      <c r="A12" s="62"/>
      <c r="B12" s="65">
        <f>AE10+1</f>
        <v>46143</v>
      </c>
      <c r="C12" s="66">
        <f t="shared" ref="C12:AF12" si="6">B12+1</f>
        <v>46144</v>
      </c>
      <c r="D12" s="66">
        <f t="shared" si="6"/>
        <v>46145</v>
      </c>
      <c r="E12" s="66">
        <f t="shared" si="6"/>
        <v>46146</v>
      </c>
      <c r="F12" s="66">
        <f t="shared" si="6"/>
        <v>46147</v>
      </c>
      <c r="G12" s="66">
        <f t="shared" si="6"/>
        <v>46148</v>
      </c>
      <c r="H12" s="66">
        <f t="shared" si="6"/>
        <v>46149</v>
      </c>
      <c r="I12" s="66">
        <f t="shared" si="6"/>
        <v>46150</v>
      </c>
      <c r="J12" s="66">
        <f t="shared" si="6"/>
        <v>46151</v>
      </c>
      <c r="K12" s="66">
        <f t="shared" si="6"/>
        <v>46152</v>
      </c>
      <c r="L12" s="66">
        <f t="shared" si="6"/>
        <v>46153</v>
      </c>
      <c r="M12" s="66">
        <f t="shared" si="6"/>
        <v>46154</v>
      </c>
      <c r="N12" s="66">
        <f t="shared" si="6"/>
        <v>46155</v>
      </c>
      <c r="O12" s="66">
        <f t="shared" si="6"/>
        <v>46156</v>
      </c>
      <c r="P12" s="66">
        <f t="shared" si="6"/>
        <v>46157</v>
      </c>
      <c r="Q12" s="66">
        <f t="shared" si="6"/>
        <v>46158</v>
      </c>
      <c r="R12" s="66">
        <f t="shared" si="6"/>
        <v>46159</v>
      </c>
      <c r="S12" s="66">
        <f t="shared" si="6"/>
        <v>46160</v>
      </c>
      <c r="T12" s="66">
        <f t="shared" si="6"/>
        <v>46161</v>
      </c>
      <c r="U12" s="66">
        <f t="shared" si="6"/>
        <v>46162</v>
      </c>
      <c r="V12" s="66">
        <f t="shared" si="6"/>
        <v>46163</v>
      </c>
      <c r="W12" s="66">
        <f t="shared" si="6"/>
        <v>46164</v>
      </c>
      <c r="X12" s="66">
        <f t="shared" si="6"/>
        <v>46165</v>
      </c>
      <c r="Y12" s="66">
        <f t="shared" si="6"/>
        <v>46166</v>
      </c>
      <c r="Z12" s="66">
        <f t="shared" si="6"/>
        <v>46167</v>
      </c>
      <c r="AA12" s="66">
        <f t="shared" si="6"/>
        <v>46168</v>
      </c>
      <c r="AB12" s="66">
        <f t="shared" si="6"/>
        <v>46169</v>
      </c>
      <c r="AC12" s="66">
        <f t="shared" si="6"/>
        <v>46170</v>
      </c>
      <c r="AD12" s="66">
        <f t="shared" si="6"/>
        <v>46171</v>
      </c>
      <c r="AE12" s="66">
        <f t="shared" si="6"/>
        <v>46172</v>
      </c>
      <c r="AF12" s="75">
        <f t="shared" si="6"/>
        <v>46173</v>
      </c>
      <c r="AG12" s="86"/>
      <c r="AH12" s="80"/>
      <c r="AI12" s="81"/>
      <c r="AJ12" s="94"/>
    </row>
    <row r="13" spans="1:36" ht="12" customHeight="1" x14ac:dyDescent="0.2">
      <c r="A13" s="62" t="s">
        <v>6</v>
      </c>
      <c r="B13" s="67">
        <f>IF(SUMPRODUCT(('Feiertage und Ferien'!$H$8:$H$13&lt;=B12)*('Feiertage und Ferien'!$I$8:$I$13&gt;=B12)),"F",IF(OR(WEEKDAY(B12)=1,WEEKDAY(B12)=7),"",1))</f>
        <v>1</v>
      </c>
      <c r="C13" s="68" t="str">
        <f>IF(SUMPRODUCT(('Feiertage und Ferien'!$H$8:$H$13&lt;=C12)*('Feiertage und Ferien'!$I$8:$I$13&gt;=C12)),"F",IF(OR(WEEKDAY(C12)=1,WEEKDAY(C12)=7),"",1))</f>
        <v/>
      </c>
      <c r="D13" s="68" t="str">
        <f>IF(SUMPRODUCT(('Feiertage und Ferien'!$H$8:$H$13&lt;=D12)*('Feiertage und Ferien'!$I$8:$I$13&gt;=D12)),"F",IF(OR(WEEKDAY(D12)=1,WEEKDAY(D12)=7),"",1))</f>
        <v/>
      </c>
      <c r="E13" s="68">
        <f>IF(SUMPRODUCT(('Feiertage und Ferien'!$H$8:$H$13&lt;=E12)*('Feiertage und Ferien'!$I$8:$I$13&gt;=E12)),"F",IF(OR(WEEKDAY(E12)=1,WEEKDAY(E12)=7),"",1))</f>
        <v>1</v>
      </c>
      <c r="F13" s="68">
        <f>IF(SUMPRODUCT(('Feiertage und Ferien'!$H$8:$H$13&lt;=F12)*('Feiertage und Ferien'!$I$8:$I$13&gt;=F12)),"F",IF(OR(WEEKDAY(F12)=1,WEEKDAY(F12)=7),"",1))</f>
        <v>1</v>
      </c>
      <c r="G13" s="68">
        <f>IF(SUMPRODUCT(('Feiertage und Ferien'!$H$8:$H$13&lt;=G12)*('Feiertage und Ferien'!$I$8:$I$13&gt;=G12)),"F",IF(OR(WEEKDAY(G12)=1,WEEKDAY(G12)=7),"",1))</f>
        <v>1</v>
      </c>
      <c r="H13" s="68">
        <f>IF(SUMPRODUCT(('Feiertage und Ferien'!$H$8:$H$13&lt;=H12)*('Feiertage und Ferien'!$I$8:$I$13&gt;=H12)),"F",IF(OR(WEEKDAY(H12)=1,WEEKDAY(H12)=7),"",1))</f>
        <v>1</v>
      </c>
      <c r="I13" s="68">
        <f>IF(SUMPRODUCT(('Feiertage und Ferien'!$H$8:$H$13&lt;=I12)*('Feiertage und Ferien'!$I$8:$I$13&gt;=I12)),"F",IF(OR(WEEKDAY(I12)=1,WEEKDAY(I12)=7),"",1))</f>
        <v>1</v>
      </c>
      <c r="J13" s="68" t="str">
        <f>IF(SUMPRODUCT(('Feiertage und Ferien'!$H$8:$H$13&lt;=J12)*('Feiertage und Ferien'!$I$8:$I$13&gt;=J12)),"F",IF(OR(WEEKDAY(J12)=1,WEEKDAY(J12)=7),"",1))</f>
        <v/>
      </c>
      <c r="K13" s="68" t="str">
        <f>IF(SUMPRODUCT(('Feiertage und Ferien'!$H$8:$H$13&lt;=K12)*('Feiertage und Ferien'!$I$8:$I$13&gt;=K12)),"F",IF(OR(WEEKDAY(K12)=1,WEEKDAY(K12)=7),"",1))</f>
        <v/>
      </c>
      <c r="L13" s="68">
        <f>IF(SUMPRODUCT(('Feiertage und Ferien'!$H$8:$H$13&lt;=L12)*('Feiertage und Ferien'!$I$8:$I$13&gt;=L12)),"F",IF(OR(WEEKDAY(L12)=1,WEEKDAY(L12)=7),"",1))</f>
        <v>1</v>
      </c>
      <c r="M13" s="68">
        <f>IF(SUMPRODUCT(('Feiertage und Ferien'!$H$8:$H$13&lt;=M12)*('Feiertage und Ferien'!$I$8:$I$13&gt;=M12)),"F",IF(OR(WEEKDAY(M12)=1,WEEKDAY(M12)=7),"",1))</f>
        <v>1</v>
      </c>
      <c r="N13" s="68">
        <f>IF(SUMPRODUCT(('Feiertage und Ferien'!$H$8:$H$13&lt;=N12)*('Feiertage und Ferien'!$I$8:$I$13&gt;=N12)),"F",IF(OR(WEEKDAY(N12)=1,WEEKDAY(N12)=7),"",1))</f>
        <v>1</v>
      </c>
      <c r="O13" s="68">
        <f>IF(SUMPRODUCT(('Feiertage und Ferien'!$H$8:$H$13&lt;=O12)*('Feiertage und Ferien'!$I$8:$I$13&gt;=O12)),"F",IF(OR(WEEKDAY(O12)=1,WEEKDAY(O12)=7),"",1))</f>
        <v>1</v>
      </c>
      <c r="P13" s="68">
        <f>IF(SUMPRODUCT(('Feiertage und Ferien'!$H$8:$H$13&lt;=P12)*('Feiertage und Ferien'!$I$8:$I$13&gt;=P12)),"F",IF(OR(WEEKDAY(P12)=1,WEEKDAY(P12)=7),"",1))</f>
        <v>1</v>
      </c>
      <c r="Q13" s="68" t="str">
        <f>IF(SUMPRODUCT(('Feiertage und Ferien'!$H$8:$H$13&lt;=Q12)*('Feiertage und Ferien'!$I$8:$I$13&gt;=Q12)),"F",IF(OR(WEEKDAY(Q12)=1,WEEKDAY(Q12)=7),"",1))</f>
        <v/>
      </c>
      <c r="R13" s="68" t="str">
        <f>IF(SUMPRODUCT(('Feiertage und Ferien'!$H$8:$H$13&lt;=R12)*('Feiertage und Ferien'!$I$8:$I$13&gt;=R12)),"F",IF(OR(WEEKDAY(R12)=1,WEEKDAY(R12)=7),"",1))</f>
        <v/>
      </c>
      <c r="S13" s="68">
        <f>IF(SUMPRODUCT(('Feiertage und Ferien'!$H$8:$H$13&lt;=S12)*('Feiertage und Ferien'!$I$8:$I$13&gt;=S12)),"F",IF(OR(WEEKDAY(S12)=1,WEEKDAY(S12)=7),"",1))</f>
        <v>1</v>
      </c>
      <c r="T13" s="68">
        <f>IF(SUMPRODUCT(('Feiertage und Ferien'!$H$8:$H$13&lt;=T12)*('Feiertage und Ferien'!$I$8:$I$13&gt;=T12)),"F",IF(OR(WEEKDAY(T12)=1,WEEKDAY(T12)=7),"",1))</f>
        <v>1</v>
      </c>
      <c r="U13" s="68">
        <f>IF(SUMPRODUCT(('Feiertage und Ferien'!$H$8:$H$13&lt;=U12)*('Feiertage und Ferien'!$I$8:$I$13&gt;=U12)),"F",IF(OR(WEEKDAY(U12)=1,WEEKDAY(U12)=7),"",1))</f>
        <v>1</v>
      </c>
      <c r="V13" s="68">
        <f>IF(SUMPRODUCT(('Feiertage und Ferien'!$H$8:$H$13&lt;=V12)*('Feiertage und Ferien'!$I$8:$I$13&gt;=V12)),"F",IF(OR(WEEKDAY(V12)=1,WEEKDAY(V12)=7),"",1))</f>
        <v>1</v>
      </c>
      <c r="W13" s="68">
        <f>IF(SUMPRODUCT(('Feiertage und Ferien'!$H$8:$H$13&lt;=W12)*('Feiertage und Ferien'!$I$8:$I$13&gt;=W12)),"F",IF(OR(WEEKDAY(W12)=1,WEEKDAY(W12)=7),"",1))</f>
        <v>1</v>
      </c>
      <c r="X13" s="68" t="str">
        <f>IF(SUMPRODUCT(('Feiertage und Ferien'!$H$8:$H$13&lt;=X12)*('Feiertage und Ferien'!$I$8:$I$13&gt;=X12)),"F",IF(OR(WEEKDAY(X12)=1,WEEKDAY(X12)=7),"",1))</f>
        <v/>
      </c>
      <c r="Y13" s="68" t="str">
        <f>IF(SUMPRODUCT(('Feiertage und Ferien'!$H$8:$H$13&lt;=Y12)*('Feiertage und Ferien'!$I$8:$I$13&gt;=Y12)),"F",IF(OR(WEEKDAY(Y12)=1,WEEKDAY(Y12)=7),"",1))</f>
        <v/>
      </c>
      <c r="Z13" s="68">
        <f>IF(SUMPRODUCT(('Feiertage und Ferien'!$H$8:$H$13&lt;=Z12)*('Feiertage und Ferien'!$I$8:$I$13&gt;=Z12)),"F",IF(OR(WEEKDAY(Z12)=1,WEEKDAY(Z12)=7),"",1))</f>
        <v>1</v>
      </c>
      <c r="AA13" s="68">
        <f>IF(SUMPRODUCT(('Feiertage und Ferien'!$H$8:$H$13&lt;=AA12)*('Feiertage und Ferien'!$I$8:$I$13&gt;=AA12)),"F",IF(OR(WEEKDAY(AA12)=1,WEEKDAY(AA12)=7),"",1))</f>
        <v>1</v>
      </c>
      <c r="AB13" s="68">
        <f>IF(SUMPRODUCT(('Feiertage und Ferien'!$H$8:$H$13&lt;=AB12)*('Feiertage und Ferien'!$I$8:$I$13&gt;=AB12)),"F",IF(OR(WEEKDAY(AB12)=1,WEEKDAY(AB12)=7),"",1))</f>
        <v>1</v>
      </c>
      <c r="AC13" s="68">
        <f>IF(SUMPRODUCT(('Feiertage und Ferien'!$H$8:$H$13&lt;=AC12)*('Feiertage und Ferien'!$I$8:$I$13&gt;=AC12)),"F",IF(OR(WEEKDAY(AC12)=1,WEEKDAY(AC12)=7),"",1))</f>
        <v>1</v>
      </c>
      <c r="AD13" s="68">
        <f>IF(SUMPRODUCT(('Feiertage und Ferien'!$H$8:$H$13&lt;=AD12)*('Feiertage und Ferien'!$I$8:$I$13&gt;=AD12)),"F",IF(OR(WEEKDAY(AD12)=1,WEEKDAY(AD12)=7),"",1))</f>
        <v>1</v>
      </c>
      <c r="AE13" s="68" t="str">
        <f>IF(SUMPRODUCT(('Feiertage und Ferien'!$H$8:$H$13&lt;=AE12)*('Feiertage und Ferien'!$I$8:$I$13&gt;=AE12)),"F",IF(OR(WEEKDAY(AE12)=1,WEEKDAY(AE12)=7),"",1))</f>
        <v/>
      </c>
      <c r="AF13" s="76" t="str">
        <f>IF(SUMPRODUCT(('Feiertage und Ferien'!$H$8:$H$13&lt;=AF12)*('Feiertage und Ferien'!$I$8:$I$13&gt;=AF12)),"F",IF(OR(WEEKDAY(AF12)=1,WEEKDAY(AF12)=7),"",1))</f>
        <v/>
      </c>
      <c r="AG13" s="85">
        <f>COUNT(B13:AF13,"&lt;0.1")</f>
        <v>21</v>
      </c>
      <c r="AH13" s="80" t="s">
        <v>6</v>
      </c>
      <c r="AI13" s="81">
        <f>Erfassung!K5+20%</f>
        <v>0.7</v>
      </c>
      <c r="AJ13" s="94">
        <f>ROUND(AG13*AI13/5,1)*5</f>
        <v>14.5</v>
      </c>
    </row>
    <row r="14" spans="1:36" ht="12.75" hidden="1" customHeight="1" x14ac:dyDescent="0.2">
      <c r="A14" s="62"/>
      <c r="B14" s="65">
        <f>AF12+1</f>
        <v>46174</v>
      </c>
      <c r="C14" s="66">
        <f t="shared" ref="C14:AE14" si="7">B14+1</f>
        <v>46175</v>
      </c>
      <c r="D14" s="66">
        <f t="shared" si="7"/>
        <v>46176</v>
      </c>
      <c r="E14" s="66">
        <f t="shared" si="7"/>
        <v>46177</v>
      </c>
      <c r="F14" s="66">
        <f t="shared" si="7"/>
        <v>46178</v>
      </c>
      <c r="G14" s="66">
        <f t="shared" si="7"/>
        <v>46179</v>
      </c>
      <c r="H14" s="66">
        <f t="shared" si="7"/>
        <v>46180</v>
      </c>
      <c r="I14" s="66">
        <f t="shared" si="7"/>
        <v>46181</v>
      </c>
      <c r="J14" s="66">
        <f t="shared" si="7"/>
        <v>46182</v>
      </c>
      <c r="K14" s="66">
        <f t="shared" si="7"/>
        <v>46183</v>
      </c>
      <c r="L14" s="66">
        <f t="shared" si="7"/>
        <v>46184</v>
      </c>
      <c r="M14" s="66">
        <f t="shared" si="7"/>
        <v>46185</v>
      </c>
      <c r="N14" s="66">
        <f t="shared" si="7"/>
        <v>46186</v>
      </c>
      <c r="O14" s="66">
        <f t="shared" si="7"/>
        <v>46187</v>
      </c>
      <c r="P14" s="66">
        <f t="shared" si="7"/>
        <v>46188</v>
      </c>
      <c r="Q14" s="66">
        <f t="shared" si="7"/>
        <v>46189</v>
      </c>
      <c r="R14" s="66">
        <f t="shared" si="7"/>
        <v>46190</v>
      </c>
      <c r="S14" s="66">
        <f t="shared" si="7"/>
        <v>46191</v>
      </c>
      <c r="T14" s="66">
        <f t="shared" si="7"/>
        <v>46192</v>
      </c>
      <c r="U14" s="66">
        <f t="shared" si="7"/>
        <v>46193</v>
      </c>
      <c r="V14" s="66">
        <f t="shared" si="7"/>
        <v>46194</v>
      </c>
      <c r="W14" s="66">
        <f t="shared" si="7"/>
        <v>46195</v>
      </c>
      <c r="X14" s="66">
        <f t="shared" si="7"/>
        <v>46196</v>
      </c>
      <c r="Y14" s="66">
        <f t="shared" si="7"/>
        <v>46197</v>
      </c>
      <c r="Z14" s="66">
        <f t="shared" si="7"/>
        <v>46198</v>
      </c>
      <c r="AA14" s="66">
        <f t="shared" si="7"/>
        <v>46199</v>
      </c>
      <c r="AB14" s="66">
        <f t="shared" si="7"/>
        <v>46200</v>
      </c>
      <c r="AC14" s="66">
        <f t="shared" si="7"/>
        <v>46201</v>
      </c>
      <c r="AD14" s="66">
        <f t="shared" si="7"/>
        <v>46202</v>
      </c>
      <c r="AE14" s="66">
        <f t="shared" si="7"/>
        <v>46203</v>
      </c>
      <c r="AF14" s="75"/>
      <c r="AG14" s="86"/>
      <c r="AH14" s="80"/>
      <c r="AI14" s="81"/>
      <c r="AJ14" s="94"/>
    </row>
    <row r="15" spans="1:36" ht="12" customHeight="1" x14ac:dyDescent="0.2">
      <c r="A15" s="62" t="s">
        <v>7</v>
      </c>
      <c r="B15" s="67">
        <f>IF(SUMPRODUCT(('Feiertage und Ferien'!$H$8:$H$13&lt;=B14)*('Feiertage und Ferien'!$I$8:$I$13&gt;=B14)),"F",IF(OR(WEEKDAY(B14)=1,WEEKDAY(B14)=7),"",1))</f>
        <v>1</v>
      </c>
      <c r="C15" s="68">
        <f>IF(SUMPRODUCT(('Feiertage und Ferien'!$H$8:$H$13&lt;=C14)*('Feiertage und Ferien'!$I$8:$I$13&gt;=C14)),"F",IF(OR(WEEKDAY(C14)=1,WEEKDAY(C14)=7),"",1))</f>
        <v>1</v>
      </c>
      <c r="D15" s="68">
        <f>IF(SUMPRODUCT(('Feiertage und Ferien'!$H$8:$H$13&lt;=D14)*('Feiertage und Ferien'!$I$8:$I$13&gt;=D14)),"F",IF(OR(WEEKDAY(D14)=1,WEEKDAY(D14)=7),"",1))</f>
        <v>1</v>
      </c>
      <c r="E15" s="68">
        <f>IF(SUMPRODUCT(('Feiertage und Ferien'!$H$8:$H$13&lt;=E14)*('Feiertage und Ferien'!$I$8:$I$13&gt;=E14)),"F",IF(OR(WEEKDAY(E14)=1,WEEKDAY(E14)=7),"",1))</f>
        <v>1</v>
      </c>
      <c r="F15" s="68">
        <f>IF(SUMPRODUCT(('Feiertage und Ferien'!$H$8:$H$13&lt;=F14)*('Feiertage und Ferien'!$I$8:$I$13&gt;=F14)),"F",IF(OR(WEEKDAY(F14)=1,WEEKDAY(F14)=7),"",1))</f>
        <v>1</v>
      </c>
      <c r="G15" s="68" t="str">
        <f>IF(SUMPRODUCT(('Feiertage und Ferien'!$H$8:$H$13&lt;=G14)*('Feiertage und Ferien'!$I$8:$I$13&gt;=G14)),"F",IF(OR(WEEKDAY(G14)=1,WEEKDAY(G14)=7),"",1))</f>
        <v/>
      </c>
      <c r="H15" s="68" t="str">
        <f>IF(SUMPRODUCT(('Feiertage und Ferien'!$H$8:$H$13&lt;=H14)*('Feiertage und Ferien'!$I$8:$I$13&gt;=H14)),"F",IF(OR(WEEKDAY(H14)=1,WEEKDAY(H14)=7),"",1))</f>
        <v/>
      </c>
      <c r="I15" s="68">
        <f>IF(SUMPRODUCT(('Feiertage und Ferien'!$H$8:$H$13&lt;=I14)*('Feiertage und Ferien'!$I$8:$I$13&gt;=I14)),"F",IF(OR(WEEKDAY(I14)=1,WEEKDAY(I14)=7),"",1))</f>
        <v>1</v>
      </c>
      <c r="J15" s="68">
        <f>IF(SUMPRODUCT(('Feiertage und Ferien'!$H$8:$H$13&lt;=J14)*('Feiertage und Ferien'!$I$8:$I$13&gt;=J14)),"F",IF(OR(WEEKDAY(J14)=1,WEEKDAY(J14)=7),"",1))</f>
        <v>1</v>
      </c>
      <c r="K15" s="68">
        <f>IF(SUMPRODUCT(('Feiertage und Ferien'!$H$8:$H$13&lt;=K14)*('Feiertage und Ferien'!$I$8:$I$13&gt;=K14)),"F",IF(OR(WEEKDAY(K14)=1,WEEKDAY(K14)=7),"",1))</f>
        <v>1</v>
      </c>
      <c r="L15" s="68">
        <f>IF(SUMPRODUCT(('Feiertage und Ferien'!$H$8:$H$13&lt;=L14)*('Feiertage und Ferien'!$I$8:$I$13&gt;=L14)),"F",IF(OR(WEEKDAY(L14)=1,WEEKDAY(L14)=7),"",1))</f>
        <v>1</v>
      </c>
      <c r="M15" s="68">
        <f>IF(SUMPRODUCT(('Feiertage und Ferien'!$H$8:$H$13&lt;=M14)*('Feiertage und Ferien'!$I$8:$I$13&gt;=M14)),"F",IF(OR(WEEKDAY(M14)=1,WEEKDAY(M14)=7),"",1))</f>
        <v>1</v>
      </c>
      <c r="N15" s="68" t="str">
        <f>IF(SUMPRODUCT(('Feiertage und Ferien'!$H$8:$H$13&lt;=N14)*('Feiertage und Ferien'!$I$8:$I$13&gt;=N14)),"F",IF(OR(WEEKDAY(N14)=1,WEEKDAY(N14)=7),"",1))</f>
        <v/>
      </c>
      <c r="O15" s="68" t="str">
        <f>IF(SUMPRODUCT(('Feiertage und Ferien'!$H$8:$H$13&lt;=O14)*('Feiertage und Ferien'!$I$8:$I$13&gt;=O14)),"F",IF(OR(WEEKDAY(O14)=1,WEEKDAY(O14)=7),"",1))</f>
        <v/>
      </c>
      <c r="P15" s="68">
        <f>IF(SUMPRODUCT(('Feiertage und Ferien'!$H$8:$H$13&lt;=P14)*('Feiertage und Ferien'!$I$8:$I$13&gt;=P14)),"F",IF(OR(WEEKDAY(P14)=1,WEEKDAY(P14)=7),"",1))</f>
        <v>1</v>
      </c>
      <c r="Q15" s="68">
        <f>IF(SUMPRODUCT(('Feiertage und Ferien'!$H$8:$H$13&lt;=Q14)*('Feiertage und Ferien'!$I$8:$I$13&gt;=Q14)),"F",IF(OR(WEEKDAY(Q14)=1,WEEKDAY(Q14)=7),"",1))</f>
        <v>1</v>
      </c>
      <c r="R15" s="68">
        <f>IF(SUMPRODUCT(('Feiertage und Ferien'!$H$8:$H$13&lt;=R14)*('Feiertage und Ferien'!$I$8:$I$13&gt;=R14)),"F",IF(OR(WEEKDAY(R14)=1,WEEKDAY(R14)=7),"",1))</f>
        <v>1</v>
      </c>
      <c r="S15" s="68">
        <f>IF(SUMPRODUCT(('Feiertage und Ferien'!$H$8:$H$13&lt;=S14)*('Feiertage und Ferien'!$I$8:$I$13&gt;=S14)),"F",IF(OR(WEEKDAY(S14)=1,WEEKDAY(S14)=7),"",1))</f>
        <v>1</v>
      </c>
      <c r="T15" s="68">
        <f>IF(SUMPRODUCT(('Feiertage und Ferien'!$H$8:$H$13&lt;=T14)*('Feiertage und Ferien'!$I$8:$I$13&gt;=T14)),"F",IF(OR(WEEKDAY(T14)=1,WEEKDAY(T14)=7),"",1))</f>
        <v>1</v>
      </c>
      <c r="U15" s="68" t="str">
        <f>IF(SUMPRODUCT(('Feiertage und Ferien'!$H$8:$H$13&lt;=U14)*('Feiertage und Ferien'!$I$8:$I$13&gt;=U14)),"F",IF(OR(WEEKDAY(U14)=1,WEEKDAY(U14)=7),"",1))</f>
        <v/>
      </c>
      <c r="V15" s="68" t="str">
        <f>IF(SUMPRODUCT(('Feiertage und Ferien'!$H$8:$H$13&lt;=V14)*('Feiertage und Ferien'!$I$8:$I$13&gt;=V14)),"F",IF(OR(WEEKDAY(V14)=1,WEEKDAY(V14)=7),"",1))</f>
        <v/>
      </c>
      <c r="W15" s="68">
        <f>IF(SUMPRODUCT(('Feiertage und Ferien'!$H$8:$H$13&lt;=W14)*('Feiertage und Ferien'!$I$8:$I$13&gt;=W14)),"F",IF(OR(WEEKDAY(W14)=1,WEEKDAY(W14)=7),"",1))</f>
        <v>1</v>
      </c>
      <c r="X15" s="68">
        <f>IF(SUMPRODUCT(('Feiertage und Ferien'!$H$8:$H$13&lt;=X14)*('Feiertage und Ferien'!$I$8:$I$13&gt;=X14)),"F",IF(OR(WEEKDAY(X14)=1,WEEKDAY(X14)=7),"",1))</f>
        <v>1</v>
      </c>
      <c r="Y15" s="68">
        <f>IF(SUMPRODUCT(('Feiertage und Ferien'!$H$8:$H$13&lt;=Y14)*('Feiertage und Ferien'!$I$8:$I$13&gt;=Y14)),"F",IF(OR(WEEKDAY(Y14)=1,WEEKDAY(Y14)=7),"",1))</f>
        <v>1</v>
      </c>
      <c r="Z15" s="68">
        <f>IF(SUMPRODUCT(('Feiertage und Ferien'!$H$8:$H$13&lt;=Z14)*('Feiertage und Ferien'!$I$8:$I$13&gt;=Z14)),"F",IF(OR(WEEKDAY(Z14)=1,WEEKDAY(Z14)=7),"",1))</f>
        <v>1</v>
      </c>
      <c r="AA15" s="68">
        <f>IF(SUMPRODUCT(('Feiertage und Ferien'!$H$8:$H$13&lt;=AA14)*('Feiertage und Ferien'!$I$8:$I$13&gt;=AA14)),"F",IF(OR(WEEKDAY(AA14)=1,WEEKDAY(AA14)=7),"",1))</f>
        <v>1</v>
      </c>
      <c r="AB15" s="68" t="str">
        <f>IF(SUMPRODUCT(('Feiertage und Ferien'!$H$8:$H$13&lt;=AB14)*('Feiertage und Ferien'!$I$8:$I$13&gt;=AB14)),"F",IF(OR(WEEKDAY(AB14)=1,WEEKDAY(AB14)=7),"",1))</f>
        <v/>
      </c>
      <c r="AC15" s="68" t="str">
        <f>IF(SUMPRODUCT(('Feiertage und Ferien'!$H$8:$H$13&lt;=AC14)*('Feiertage und Ferien'!$I$8:$I$13&gt;=AC14)),"F",IF(OR(WEEKDAY(AC14)=1,WEEKDAY(AC14)=7),"",1))</f>
        <v/>
      </c>
      <c r="AD15" s="68">
        <f>IF(SUMPRODUCT(('Feiertage und Ferien'!$H$8:$H$13&lt;=AD14)*('Feiertage und Ferien'!$I$8:$I$13&gt;=AD14)),"F",IF(OR(WEEKDAY(AD14)=1,WEEKDAY(AD14)=7),"",1))</f>
        <v>1</v>
      </c>
      <c r="AE15" s="68">
        <f>IF(SUMPRODUCT(('Feiertage und Ferien'!$H$8:$H$13&lt;=AE14)*('Feiertage und Ferien'!$I$8:$I$13&gt;=AE14)),"F",IF(OR(WEEKDAY(AE14)=1,WEEKDAY(AE14)=7),"",1))</f>
        <v>1</v>
      </c>
      <c r="AF15" s="76" t="str">
        <f>IF(SUMPRODUCT(('Feiertage und Ferien'!$H$8:$H$13&lt;=AF14)*('Feiertage und Ferien'!$I$8:$I$13&gt;=AF14)),"F",IF(OR(WEEKDAY(AF14)=1,WEEKDAY(AF14)=7),"",1))</f>
        <v/>
      </c>
      <c r="AG15" s="85">
        <f>COUNT(B15:AF15,"&lt;0.1")</f>
        <v>22</v>
      </c>
      <c r="AH15" s="80" t="s">
        <v>7</v>
      </c>
      <c r="AI15" s="81">
        <f>Erfassung!L5+20%</f>
        <v>0.7</v>
      </c>
      <c r="AJ15" s="94">
        <f>ROUND(AG15*AI15/5,1)*5</f>
        <v>15.5</v>
      </c>
    </row>
    <row r="16" spans="1:36" ht="12.75" hidden="1" customHeight="1" x14ac:dyDescent="0.2">
      <c r="A16" s="62"/>
      <c r="B16" s="65">
        <f>AE14+1</f>
        <v>46204</v>
      </c>
      <c r="C16" s="66">
        <f t="shared" ref="C16:AF16" si="8">B16+1</f>
        <v>46205</v>
      </c>
      <c r="D16" s="66">
        <f t="shared" si="8"/>
        <v>46206</v>
      </c>
      <c r="E16" s="66">
        <f t="shared" si="8"/>
        <v>46207</v>
      </c>
      <c r="F16" s="66">
        <f t="shared" si="8"/>
        <v>46208</v>
      </c>
      <c r="G16" s="66">
        <f t="shared" si="8"/>
        <v>46209</v>
      </c>
      <c r="H16" s="66">
        <f t="shared" si="8"/>
        <v>46210</v>
      </c>
      <c r="I16" s="66">
        <f t="shared" si="8"/>
        <v>46211</v>
      </c>
      <c r="J16" s="66">
        <f t="shared" si="8"/>
        <v>46212</v>
      </c>
      <c r="K16" s="66">
        <f t="shared" si="8"/>
        <v>46213</v>
      </c>
      <c r="L16" s="66">
        <f t="shared" si="8"/>
        <v>46214</v>
      </c>
      <c r="M16" s="66">
        <f t="shared" si="8"/>
        <v>46215</v>
      </c>
      <c r="N16" s="66">
        <f t="shared" si="8"/>
        <v>46216</v>
      </c>
      <c r="O16" s="66">
        <f t="shared" si="8"/>
        <v>46217</v>
      </c>
      <c r="P16" s="66">
        <f t="shared" si="8"/>
        <v>46218</v>
      </c>
      <c r="Q16" s="66">
        <f t="shared" si="8"/>
        <v>46219</v>
      </c>
      <c r="R16" s="66">
        <f t="shared" si="8"/>
        <v>46220</v>
      </c>
      <c r="S16" s="66">
        <f t="shared" si="8"/>
        <v>46221</v>
      </c>
      <c r="T16" s="66">
        <f t="shared" si="8"/>
        <v>46222</v>
      </c>
      <c r="U16" s="66">
        <f t="shared" si="8"/>
        <v>46223</v>
      </c>
      <c r="V16" s="66">
        <f t="shared" si="8"/>
        <v>46224</v>
      </c>
      <c r="W16" s="66">
        <f t="shared" si="8"/>
        <v>46225</v>
      </c>
      <c r="X16" s="66">
        <f t="shared" si="8"/>
        <v>46226</v>
      </c>
      <c r="Y16" s="66">
        <f t="shared" si="8"/>
        <v>46227</v>
      </c>
      <c r="Z16" s="66">
        <f t="shared" si="8"/>
        <v>46228</v>
      </c>
      <c r="AA16" s="66">
        <f t="shared" si="8"/>
        <v>46229</v>
      </c>
      <c r="AB16" s="66">
        <f t="shared" si="8"/>
        <v>46230</v>
      </c>
      <c r="AC16" s="66">
        <f t="shared" si="8"/>
        <v>46231</v>
      </c>
      <c r="AD16" s="66">
        <f t="shared" si="8"/>
        <v>46232</v>
      </c>
      <c r="AE16" s="66">
        <f t="shared" si="8"/>
        <v>46233</v>
      </c>
      <c r="AF16" s="75">
        <f t="shared" si="8"/>
        <v>46234</v>
      </c>
      <c r="AG16" s="86"/>
      <c r="AH16" s="80"/>
      <c r="AI16" s="81"/>
      <c r="AJ16" s="94"/>
    </row>
    <row r="17" spans="1:36" ht="12" customHeight="1" x14ac:dyDescent="0.2">
      <c r="A17" s="62" t="s">
        <v>8</v>
      </c>
      <c r="B17" s="67">
        <f>IF(SUMPRODUCT(('Feiertage und Ferien'!$H$8:$H$13&lt;=B16)*('Feiertage und Ferien'!$I$8:$I$13&gt;=B16)),"F",IF(OR(WEEKDAY(B16)=1,WEEKDAY(B16)=7),"",1))</f>
        <v>1</v>
      </c>
      <c r="C17" s="68">
        <f>IF(SUMPRODUCT(('Feiertage und Ferien'!$H$8:$H$13&lt;=C16)*('Feiertage und Ferien'!$I$8:$I$13&gt;=C16)),"F",IF(OR(WEEKDAY(C16)=1,WEEKDAY(C16)=7),"",1))</f>
        <v>1</v>
      </c>
      <c r="D17" s="68">
        <f>IF(SUMPRODUCT(('Feiertage und Ferien'!$H$8:$H$13&lt;=D16)*('Feiertage und Ferien'!$I$8:$I$13&gt;=D16)),"F",IF(OR(WEEKDAY(D16)=1,WEEKDAY(D16)=7),"",1))</f>
        <v>1</v>
      </c>
      <c r="E17" s="68" t="str">
        <f>IF(SUMPRODUCT(('Feiertage und Ferien'!$H$8:$H$13&lt;=E16)*('Feiertage und Ferien'!$I$8:$I$13&gt;=E16)),"F",IF(OR(WEEKDAY(E16)=1,WEEKDAY(E16)=7),"",1))</f>
        <v/>
      </c>
      <c r="F17" s="68" t="str">
        <f>IF(SUMPRODUCT(('Feiertage und Ferien'!$H$8:$H$13&lt;=F16)*('Feiertage und Ferien'!$I$8:$I$13&gt;=F16)),"F",IF(OR(WEEKDAY(F16)=1,WEEKDAY(F16)=7),"",1))</f>
        <v/>
      </c>
      <c r="G17" s="68">
        <f>IF(SUMPRODUCT(('Feiertage und Ferien'!$H$8:$H$13&lt;=G16)*('Feiertage und Ferien'!$I$8:$I$13&gt;=G16)),"F",IF(OR(WEEKDAY(G16)=1,WEEKDAY(G16)=7),"",1))</f>
        <v>1</v>
      </c>
      <c r="H17" s="68">
        <f>IF(SUMPRODUCT(('Feiertage und Ferien'!$H$8:$H$13&lt;=H16)*('Feiertage und Ferien'!$I$8:$I$13&gt;=H16)),"F",IF(OR(WEEKDAY(H16)=1,WEEKDAY(H16)=7),"",1))</f>
        <v>1</v>
      </c>
      <c r="I17" s="68">
        <f>IF(SUMPRODUCT(('Feiertage und Ferien'!$H$8:$H$13&lt;=I16)*('Feiertage und Ferien'!$I$8:$I$13&gt;=I16)),"F",IF(OR(WEEKDAY(I16)=1,WEEKDAY(I16)=7),"",1))</f>
        <v>1</v>
      </c>
      <c r="J17" s="68">
        <f>IF(SUMPRODUCT(('Feiertage und Ferien'!$H$8:$H$13&lt;=J16)*('Feiertage und Ferien'!$I$8:$I$13&gt;=J16)),"F",IF(OR(WEEKDAY(J16)=1,WEEKDAY(J16)=7),"",1))</f>
        <v>1</v>
      </c>
      <c r="K17" s="68">
        <f>IF(SUMPRODUCT(('Feiertage und Ferien'!$H$8:$H$13&lt;=K16)*('Feiertage und Ferien'!$I$8:$I$13&gt;=K16)),"F",IF(OR(WEEKDAY(K16)=1,WEEKDAY(K16)=7),"",1))</f>
        <v>1</v>
      </c>
      <c r="L17" s="68" t="str">
        <f>IF(SUMPRODUCT(('Feiertage und Ferien'!$H$8:$H$13&lt;=L16)*('Feiertage und Ferien'!$I$8:$I$13&gt;=L16)),"F",IF(OR(WEEKDAY(L16)=1,WEEKDAY(L16)=7),"",1))</f>
        <v/>
      </c>
      <c r="M17" s="68" t="str">
        <f>IF(SUMPRODUCT(('Feiertage und Ferien'!$H$8:$H$13&lt;=M16)*('Feiertage und Ferien'!$I$8:$I$13&gt;=M16)),"F",IF(OR(WEEKDAY(M16)=1,WEEKDAY(M16)=7),"",1))</f>
        <v/>
      </c>
      <c r="N17" s="68">
        <f>IF(SUMPRODUCT(('Feiertage und Ferien'!$H$8:$H$13&lt;=N16)*('Feiertage und Ferien'!$I$8:$I$13&gt;=N16)),"F",IF(OR(WEEKDAY(N16)=1,WEEKDAY(N16)=7),"",1))</f>
        <v>1</v>
      </c>
      <c r="O17" s="68">
        <f>IF(SUMPRODUCT(('Feiertage und Ferien'!$H$8:$H$13&lt;=O16)*('Feiertage und Ferien'!$I$8:$I$13&gt;=O16)),"F",IF(OR(WEEKDAY(O16)=1,WEEKDAY(O16)=7),"",1))</f>
        <v>1</v>
      </c>
      <c r="P17" s="68">
        <f>IF(SUMPRODUCT(('Feiertage und Ferien'!$H$8:$H$13&lt;=P16)*('Feiertage und Ferien'!$I$8:$I$13&gt;=P16)),"F",IF(OR(WEEKDAY(P16)=1,WEEKDAY(P16)=7),"",1))</f>
        <v>1</v>
      </c>
      <c r="Q17" s="68">
        <f>IF(SUMPRODUCT(('Feiertage und Ferien'!$H$8:$H$13&lt;=Q16)*('Feiertage und Ferien'!$I$8:$I$13&gt;=Q16)),"F",IF(OR(WEEKDAY(Q16)=1,WEEKDAY(Q16)=7),"",1))</f>
        <v>1</v>
      </c>
      <c r="R17" s="68">
        <f>IF(SUMPRODUCT(('Feiertage und Ferien'!$H$8:$H$13&lt;=R16)*('Feiertage und Ferien'!$I$8:$I$13&gt;=R16)),"F",IF(OR(WEEKDAY(R16)=1,WEEKDAY(R16)=7),"",1))</f>
        <v>1</v>
      </c>
      <c r="S17" s="68" t="str">
        <f>IF(SUMPRODUCT(('Feiertage und Ferien'!$H$8:$H$13&lt;=S16)*('Feiertage und Ferien'!$I$8:$I$13&gt;=S16)),"F",IF(OR(WEEKDAY(S16)=1,WEEKDAY(S16)=7),"",1))</f>
        <v/>
      </c>
      <c r="T17" s="68" t="str">
        <f>IF(SUMPRODUCT(('Feiertage und Ferien'!$H$8:$H$13&lt;=T16)*('Feiertage und Ferien'!$I$8:$I$13&gt;=T16)),"F",IF(OR(WEEKDAY(T16)=1,WEEKDAY(T16)=7),"",1))</f>
        <v/>
      </c>
      <c r="U17" s="68" t="str">
        <f>IF(SUMPRODUCT(('Feiertage und Ferien'!$H$8:$H$13&lt;=U16)*('Feiertage und Ferien'!$I$8:$I$13&gt;=U16)),"F",IF(OR(WEEKDAY(U16)=1,WEEKDAY(U16)=7),"",1))</f>
        <v>F</v>
      </c>
      <c r="V17" s="68" t="str">
        <f>IF(SUMPRODUCT(('Feiertage und Ferien'!$H$8:$H$13&lt;=V16)*('Feiertage und Ferien'!$I$8:$I$13&gt;=V16)),"F",IF(OR(WEEKDAY(V16)=1,WEEKDAY(V16)=7),"",1))</f>
        <v>F</v>
      </c>
      <c r="W17" s="68" t="str">
        <f>IF(SUMPRODUCT(('Feiertage und Ferien'!$H$8:$H$13&lt;=W16)*('Feiertage und Ferien'!$I$8:$I$13&gt;=W16)),"F",IF(OR(WEEKDAY(W16)=1,WEEKDAY(W16)=7),"",1))</f>
        <v>F</v>
      </c>
      <c r="X17" s="68" t="str">
        <f>IF(SUMPRODUCT(('Feiertage und Ferien'!$H$8:$H$13&lt;=X16)*('Feiertage und Ferien'!$I$8:$I$13&gt;=X16)),"F",IF(OR(WEEKDAY(X16)=1,WEEKDAY(X16)=7),"",1))</f>
        <v>F</v>
      </c>
      <c r="Y17" s="68" t="str">
        <f>IF(SUMPRODUCT(('Feiertage und Ferien'!$H$8:$H$13&lt;=Y16)*('Feiertage und Ferien'!$I$8:$I$13&gt;=Y16)),"F",IF(OR(WEEKDAY(Y16)=1,WEEKDAY(Y16)=7),"",1))</f>
        <v>F</v>
      </c>
      <c r="Z17" s="68" t="str">
        <f>IF(SUMPRODUCT(('Feiertage und Ferien'!$H$8:$H$13&lt;=Z16)*('Feiertage und Ferien'!$I$8:$I$13&gt;=Z16)),"F",IF(OR(WEEKDAY(Z16)=1,WEEKDAY(Z16)=7),"",1))</f>
        <v>F</v>
      </c>
      <c r="AA17" s="68" t="str">
        <f>IF(SUMPRODUCT(('Feiertage und Ferien'!$H$8:$H$13&lt;=AA16)*('Feiertage und Ferien'!$I$8:$I$13&gt;=AA16)),"F",IF(OR(WEEKDAY(AA16)=1,WEEKDAY(AA16)=7),"",1))</f>
        <v>F</v>
      </c>
      <c r="AB17" s="68" t="str">
        <f>IF(SUMPRODUCT(('Feiertage und Ferien'!$H$8:$H$13&lt;=AB16)*('Feiertage und Ferien'!$I$8:$I$13&gt;=AB16)),"F",IF(OR(WEEKDAY(AB16)=1,WEEKDAY(AB16)=7),"",1))</f>
        <v>F</v>
      </c>
      <c r="AC17" s="68" t="str">
        <f>IF(SUMPRODUCT(('Feiertage und Ferien'!$H$8:$H$13&lt;=AC16)*('Feiertage und Ferien'!$I$8:$I$13&gt;=AC16)),"F",IF(OR(WEEKDAY(AC16)=1,WEEKDAY(AC16)=7),"",1))</f>
        <v>F</v>
      </c>
      <c r="AD17" s="68" t="str">
        <f>IF(SUMPRODUCT(('Feiertage und Ferien'!$H$8:$H$13&lt;=AD16)*('Feiertage und Ferien'!$I$8:$I$13&gt;=AD16)),"F",IF(OR(WEEKDAY(AD16)=1,WEEKDAY(AD16)=7),"",1))</f>
        <v>F</v>
      </c>
      <c r="AE17" s="68" t="str">
        <f>IF(SUMPRODUCT(('Feiertage und Ferien'!$H$8:$H$13&lt;=AE16)*('Feiertage und Ferien'!$I$8:$I$13&gt;=AE16)),"F",IF(OR(WEEKDAY(AE16)=1,WEEKDAY(AE16)=7),"",1))</f>
        <v>F</v>
      </c>
      <c r="AF17" s="76" t="str">
        <f>IF(SUMPRODUCT(('Feiertage und Ferien'!$H$8:$H$13&lt;=AF16)*('Feiertage und Ferien'!$I$8:$I$13&gt;=AF16)),"F",IF(OR(WEEKDAY(AF16)=1,WEEKDAY(AF16)=7),"",1))</f>
        <v>F</v>
      </c>
      <c r="AG17" s="85">
        <f>COUNT(B17:AF17,"&lt;0.1")</f>
        <v>13</v>
      </c>
      <c r="AH17" s="80" t="s">
        <v>8</v>
      </c>
      <c r="AI17" s="81">
        <f>Erfassung!M5+20%</f>
        <v>0.7</v>
      </c>
      <c r="AJ17" s="94">
        <f>ROUND(AG17*AI17/5,1)*5</f>
        <v>9</v>
      </c>
    </row>
    <row r="18" spans="1:36" ht="12.75" hidden="1" customHeight="1" x14ac:dyDescent="0.2">
      <c r="A18" s="62"/>
      <c r="B18" s="65">
        <f>AF16+1</f>
        <v>46235</v>
      </c>
      <c r="C18" s="66">
        <f t="shared" ref="C18:AF18" si="9">B18+1</f>
        <v>46236</v>
      </c>
      <c r="D18" s="66">
        <f t="shared" si="9"/>
        <v>46237</v>
      </c>
      <c r="E18" s="66">
        <f t="shared" si="9"/>
        <v>46238</v>
      </c>
      <c r="F18" s="66">
        <f t="shared" si="9"/>
        <v>46239</v>
      </c>
      <c r="G18" s="66">
        <f t="shared" si="9"/>
        <v>46240</v>
      </c>
      <c r="H18" s="66">
        <f t="shared" si="9"/>
        <v>46241</v>
      </c>
      <c r="I18" s="66">
        <f t="shared" si="9"/>
        <v>46242</v>
      </c>
      <c r="J18" s="66">
        <f t="shared" si="9"/>
        <v>46243</v>
      </c>
      <c r="K18" s="66">
        <f t="shared" si="9"/>
        <v>46244</v>
      </c>
      <c r="L18" s="66">
        <f t="shared" si="9"/>
        <v>46245</v>
      </c>
      <c r="M18" s="66">
        <f t="shared" si="9"/>
        <v>46246</v>
      </c>
      <c r="N18" s="66">
        <f t="shared" si="9"/>
        <v>46247</v>
      </c>
      <c r="O18" s="66">
        <f t="shared" si="9"/>
        <v>46248</v>
      </c>
      <c r="P18" s="66">
        <f t="shared" si="9"/>
        <v>46249</v>
      </c>
      <c r="Q18" s="66">
        <f t="shared" si="9"/>
        <v>46250</v>
      </c>
      <c r="R18" s="66">
        <f t="shared" si="9"/>
        <v>46251</v>
      </c>
      <c r="S18" s="66">
        <f t="shared" si="9"/>
        <v>46252</v>
      </c>
      <c r="T18" s="66">
        <f t="shared" si="9"/>
        <v>46253</v>
      </c>
      <c r="U18" s="66">
        <f t="shared" si="9"/>
        <v>46254</v>
      </c>
      <c r="V18" s="66">
        <f t="shared" si="9"/>
        <v>46255</v>
      </c>
      <c r="W18" s="66">
        <f t="shared" si="9"/>
        <v>46256</v>
      </c>
      <c r="X18" s="66">
        <f t="shared" si="9"/>
        <v>46257</v>
      </c>
      <c r="Y18" s="66">
        <f t="shared" si="9"/>
        <v>46258</v>
      </c>
      <c r="Z18" s="66">
        <f t="shared" si="9"/>
        <v>46259</v>
      </c>
      <c r="AA18" s="66">
        <f t="shared" si="9"/>
        <v>46260</v>
      </c>
      <c r="AB18" s="66">
        <f t="shared" si="9"/>
        <v>46261</v>
      </c>
      <c r="AC18" s="66">
        <f t="shared" si="9"/>
        <v>46262</v>
      </c>
      <c r="AD18" s="66">
        <f t="shared" si="9"/>
        <v>46263</v>
      </c>
      <c r="AE18" s="66">
        <f t="shared" si="9"/>
        <v>46264</v>
      </c>
      <c r="AF18" s="75">
        <f t="shared" si="9"/>
        <v>46265</v>
      </c>
      <c r="AG18" s="86"/>
      <c r="AH18" s="80"/>
      <c r="AI18" s="81"/>
      <c r="AJ18" s="94"/>
    </row>
    <row r="19" spans="1:36" ht="12" customHeight="1" x14ac:dyDescent="0.2">
      <c r="A19" s="62" t="s">
        <v>35</v>
      </c>
      <c r="B19" s="67" t="str">
        <f>IF(SUMPRODUCT(('Feiertage und Ferien'!$H$8:$H$13&lt;=B18)*('Feiertage und Ferien'!$I$8:$I$13&gt;=B18)),"F",IF(OR(WEEKDAY(B18)=1,WEEKDAY(B18)=7),"",1))</f>
        <v>F</v>
      </c>
      <c r="C19" s="68" t="str">
        <f>IF(SUMPRODUCT(('Feiertage und Ferien'!$H$8:$H$13&lt;=C18)*('Feiertage und Ferien'!$I$8:$I$13&gt;=C18)),"F",IF(OR(WEEKDAY(C18)=1,WEEKDAY(C18)=7),"",1))</f>
        <v>F</v>
      </c>
      <c r="D19" s="68" t="str">
        <f>IF(SUMPRODUCT(('Feiertage und Ferien'!$H$8:$H$13&lt;=D18)*('Feiertage und Ferien'!$I$8:$I$13&gt;=D18)),"F",IF(OR(WEEKDAY(D18)=1,WEEKDAY(D18)=7),"",1))</f>
        <v>F</v>
      </c>
      <c r="E19" s="68" t="str">
        <f>IF(SUMPRODUCT(('Feiertage und Ferien'!$H$8:$H$13&lt;=E18)*('Feiertage und Ferien'!$I$8:$I$13&gt;=E18)),"F",IF(OR(WEEKDAY(E18)=1,WEEKDAY(E18)=7),"",1))</f>
        <v>F</v>
      </c>
      <c r="F19" s="68" t="str">
        <f>IF(SUMPRODUCT(('Feiertage und Ferien'!$H$8:$H$13&lt;=F18)*('Feiertage und Ferien'!$I$8:$I$13&gt;=F18)),"F",IF(OR(WEEKDAY(F18)=1,WEEKDAY(F18)=7),"",1))</f>
        <v>F</v>
      </c>
      <c r="G19" s="68" t="str">
        <f>IF(SUMPRODUCT(('Feiertage und Ferien'!$H$8:$H$13&lt;=G18)*('Feiertage und Ferien'!$I$8:$I$13&gt;=G18)),"F",IF(OR(WEEKDAY(G18)=1,WEEKDAY(G18)=7),"",1))</f>
        <v>F</v>
      </c>
      <c r="H19" s="68" t="str">
        <f>IF(SUMPRODUCT(('Feiertage und Ferien'!$H$8:$H$13&lt;=H18)*('Feiertage und Ferien'!$I$8:$I$13&gt;=H18)),"F",IF(OR(WEEKDAY(H18)=1,WEEKDAY(H18)=7),"",1))</f>
        <v>F</v>
      </c>
      <c r="I19" s="68" t="str">
        <f>IF(SUMPRODUCT(('Feiertage und Ferien'!$H$8:$H$13&lt;=I18)*('Feiertage und Ferien'!$I$8:$I$13&gt;=I18)),"F",IF(OR(WEEKDAY(I18)=1,WEEKDAY(I18)=7),"",1))</f>
        <v/>
      </c>
      <c r="J19" s="68" t="str">
        <f>IF(SUMPRODUCT(('Feiertage und Ferien'!$H$8:$H$13&lt;=J18)*('Feiertage und Ferien'!$I$8:$I$13&gt;=J18)),"F",IF(OR(WEEKDAY(J18)=1,WEEKDAY(J18)=7),"",1))</f>
        <v/>
      </c>
      <c r="K19" s="68">
        <f>IF(SUMPRODUCT(('Feiertage und Ferien'!$H$8:$H$13&lt;=K18)*('Feiertage und Ferien'!$I$8:$I$13&gt;=K18)),"F",IF(OR(WEEKDAY(K18)=1,WEEKDAY(K18)=7),"",1))</f>
        <v>1</v>
      </c>
      <c r="L19" s="68">
        <f>IF(SUMPRODUCT(('Feiertage und Ferien'!$H$8:$H$13&lt;=L18)*('Feiertage und Ferien'!$I$8:$I$13&gt;=L18)),"F",IF(OR(WEEKDAY(L18)=1,WEEKDAY(L18)=7),"",1))</f>
        <v>1</v>
      </c>
      <c r="M19" s="68">
        <f>IF(SUMPRODUCT(('Feiertage und Ferien'!$H$8:$H$13&lt;=M18)*('Feiertage und Ferien'!$I$8:$I$13&gt;=M18)),"F",IF(OR(WEEKDAY(M18)=1,WEEKDAY(M18)=7),"",1))</f>
        <v>1</v>
      </c>
      <c r="N19" s="68">
        <f>IF(SUMPRODUCT(('Feiertage und Ferien'!$H$8:$H$13&lt;=N18)*('Feiertage und Ferien'!$I$8:$I$13&gt;=N18)),"F",IF(OR(WEEKDAY(N18)=1,WEEKDAY(N18)=7),"",1))</f>
        <v>1</v>
      </c>
      <c r="O19" s="68">
        <f>IF(SUMPRODUCT(('Feiertage und Ferien'!$H$8:$H$13&lt;=O18)*('Feiertage und Ferien'!$I$8:$I$13&gt;=O18)),"F",IF(OR(WEEKDAY(O18)=1,WEEKDAY(O18)=7),"",1))</f>
        <v>1</v>
      </c>
      <c r="P19" s="68" t="str">
        <f>IF(SUMPRODUCT(('Feiertage und Ferien'!$H$8:$H$13&lt;=P18)*('Feiertage und Ferien'!$I$8:$I$13&gt;=P18)),"F",IF(OR(WEEKDAY(P18)=1,WEEKDAY(P18)=7),"",1))</f>
        <v/>
      </c>
      <c r="Q19" s="68" t="str">
        <f>IF(SUMPRODUCT(('Feiertage und Ferien'!$H$8:$H$13&lt;=Q18)*('Feiertage und Ferien'!$I$8:$I$13&gt;=Q18)),"F",IF(OR(WEEKDAY(Q18)=1,WEEKDAY(Q18)=7),"",1))</f>
        <v/>
      </c>
      <c r="R19" s="68">
        <f>IF(SUMPRODUCT(('Feiertage und Ferien'!$H$8:$H$13&lt;=R18)*('Feiertage und Ferien'!$I$8:$I$13&gt;=R18)),"F",IF(OR(WEEKDAY(R18)=1,WEEKDAY(R18)=7),"",1))</f>
        <v>1</v>
      </c>
      <c r="S19" s="68">
        <f>IF(SUMPRODUCT(('Feiertage und Ferien'!$H$8:$H$13&lt;=S18)*('Feiertage und Ferien'!$I$8:$I$13&gt;=S18)),"F",IF(OR(WEEKDAY(S18)=1,WEEKDAY(S18)=7),"",1))</f>
        <v>1</v>
      </c>
      <c r="T19" s="68">
        <f>IF(SUMPRODUCT(('Feiertage und Ferien'!$H$8:$H$13&lt;=T18)*('Feiertage und Ferien'!$I$8:$I$13&gt;=T18)),"F",IF(OR(WEEKDAY(T18)=1,WEEKDAY(T18)=7),"",1))</f>
        <v>1</v>
      </c>
      <c r="U19" s="68">
        <f>IF(SUMPRODUCT(('Feiertage und Ferien'!$H$8:$H$13&lt;=U18)*('Feiertage und Ferien'!$I$8:$I$13&gt;=U18)),"F",IF(OR(WEEKDAY(U18)=1,WEEKDAY(U18)=7),"",1))</f>
        <v>1</v>
      </c>
      <c r="V19" s="68">
        <f>IF(SUMPRODUCT(('Feiertage und Ferien'!$H$8:$H$13&lt;=V18)*('Feiertage und Ferien'!$I$8:$I$13&gt;=V18)),"F",IF(OR(WEEKDAY(V18)=1,WEEKDAY(V18)=7),"",1))</f>
        <v>1</v>
      </c>
      <c r="W19" s="68" t="str">
        <f>IF(SUMPRODUCT(('Feiertage und Ferien'!$H$8:$H$13&lt;=W18)*('Feiertage und Ferien'!$I$8:$I$13&gt;=W18)),"F",IF(OR(WEEKDAY(W18)=1,WEEKDAY(W18)=7),"",1))</f>
        <v/>
      </c>
      <c r="X19" s="68" t="str">
        <f>IF(SUMPRODUCT(('Feiertage und Ferien'!$H$8:$H$13&lt;=X18)*('Feiertage und Ferien'!$I$8:$I$13&gt;=X18)),"F",IF(OR(WEEKDAY(X18)=1,WEEKDAY(X18)=7),"",1))</f>
        <v/>
      </c>
      <c r="Y19" s="68">
        <f>IF(SUMPRODUCT(('Feiertage und Ferien'!$H$8:$H$13&lt;=Y18)*('Feiertage und Ferien'!$I$8:$I$13&gt;=Y18)),"F",IF(OR(WEEKDAY(Y18)=1,WEEKDAY(Y18)=7),"",1))</f>
        <v>1</v>
      </c>
      <c r="Z19" s="68">
        <f>IF(SUMPRODUCT(('Feiertage und Ferien'!$H$8:$H$13&lt;=Z18)*('Feiertage und Ferien'!$I$8:$I$13&gt;=Z18)),"F",IF(OR(WEEKDAY(Z18)=1,WEEKDAY(Z18)=7),"",1))</f>
        <v>1</v>
      </c>
      <c r="AA19" s="68">
        <f>IF(SUMPRODUCT(('Feiertage und Ferien'!$H$8:$H$13&lt;=AA18)*('Feiertage und Ferien'!$I$8:$I$13&gt;=AA18)),"F",IF(OR(WEEKDAY(AA18)=1,WEEKDAY(AA18)=7),"",1))</f>
        <v>1</v>
      </c>
      <c r="AB19" s="68">
        <f>IF(SUMPRODUCT(('Feiertage und Ferien'!$H$8:$H$13&lt;=AB18)*('Feiertage und Ferien'!$I$8:$I$13&gt;=AB18)),"F",IF(OR(WEEKDAY(AB18)=1,WEEKDAY(AB18)=7),"",1))</f>
        <v>1</v>
      </c>
      <c r="AC19" s="68">
        <f>IF(SUMPRODUCT(('Feiertage und Ferien'!$H$8:$H$13&lt;=AC18)*('Feiertage und Ferien'!$I$8:$I$13&gt;=AC18)),"F",IF(OR(WEEKDAY(AC18)=1,WEEKDAY(AC18)=7),"",1))</f>
        <v>1</v>
      </c>
      <c r="AD19" s="68" t="str">
        <f>IF(SUMPRODUCT(('Feiertage und Ferien'!$H$8:$H$13&lt;=AD18)*('Feiertage und Ferien'!$I$8:$I$13&gt;=AD18)),"F",IF(OR(WEEKDAY(AD18)=1,WEEKDAY(AD18)=7),"",1))</f>
        <v/>
      </c>
      <c r="AE19" s="68" t="str">
        <f>IF(SUMPRODUCT(('Feiertage und Ferien'!$H$8:$H$13&lt;=AE18)*('Feiertage und Ferien'!$I$8:$I$13&gt;=AE18)),"F",IF(OR(WEEKDAY(AE18)=1,WEEKDAY(AE18)=7),"",1))</f>
        <v/>
      </c>
      <c r="AF19" s="76">
        <f>IF(SUMPRODUCT(('Feiertage und Ferien'!$H$8:$H$13&lt;=AF18)*('Feiertage und Ferien'!$I$8:$I$13&gt;=AF18)),"F",IF(OR(WEEKDAY(AF18)=1,WEEKDAY(AF18)=7),"",1))</f>
        <v>1</v>
      </c>
      <c r="AG19" s="85">
        <f>COUNT(B19:AF19,"&lt;0.1")</f>
        <v>16</v>
      </c>
      <c r="AH19" s="80" t="s">
        <v>35</v>
      </c>
      <c r="AI19" s="81">
        <f>Erfassung!N5+20%</f>
        <v>0.7</v>
      </c>
      <c r="AJ19" s="94">
        <f>ROUND(AG19*AI19/5,1)*5</f>
        <v>11</v>
      </c>
    </row>
    <row r="20" spans="1:36" ht="12.75" hidden="1" customHeight="1" x14ac:dyDescent="0.2">
      <c r="A20" s="62"/>
      <c r="B20" s="65">
        <f>AF18+1</f>
        <v>46266</v>
      </c>
      <c r="C20" s="66">
        <f t="shared" ref="C20:AE20" si="10">B20+1</f>
        <v>46267</v>
      </c>
      <c r="D20" s="66">
        <f t="shared" si="10"/>
        <v>46268</v>
      </c>
      <c r="E20" s="66">
        <f t="shared" si="10"/>
        <v>46269</v>
      </c>
      <c r="F20" s="66">
        <f t="shared" si="10"/>
        <v>46270</v>
      </c>
      <c r="G20" s="66">
        <f t="shared" si="10"/>
        <v>46271</v>
      </c>
      <c r="H20" s="66">
        <f t="shared" si="10"/>
        <v>46272</v>
      </c>
      <c r="I20" s="66">
        <f t="shared" si="10"/>
        <v>46273</v>
      </c>
      <c r="J20" s="66">
        <f t="shared" si="10"/>
        <v>46274</v>
      </c>
      <c r="K20" s="66">
        <f t="shared" si="10"/>
        <v>46275</v>
      </c>
      <c r="L20" s="66">
        <f t="shared" si="10"/>
        <v>46276</v>
      </c>
      <c r="M20" s="66">
        <f t="shared" si="10"/>
        <v>46277</v>
      </c>
      <c r="N20" s="66">
        <f t="shared" si="10"/>
        <v>46278</v>
      </c>
      <c r="O20" s="66">
        <f t="shared" si="10"/>
        <v>46279</v>
      </c>
      <c r="P20" s="66">
        <f t="shared" si="10"/>
        <v>46280</v>
      </c>
      <c r="Q20" s="66">
        <f t="shared" si="10"/>
        <v>46281</v>
      </c>
      <c r="R20" s="66">
        <f t="shared" si="10"/>
        <v>46282</v>
      </c>
      <c r="S20" s="66">
        <f t="shared" si="10"/>
        <v>46283</v>
      </c>
      <c r="T20" s="66">
        <f t="shared" si="10"/>
        <v>46284</v>
      </c>
      <c r="U20" s="66">
        <f t="shared" si="10"/>
        <v>46285</v>
      </c>
      <c r="V20" s="66">
        <f t="shared" si="10"/>
        <v>46286</v>
      </c>
      <c r="W20" s="66">
        <f t="shared" si="10"/>
        <v>46287</v>
      </c>
      <c r="X20" s="66">
        <f t="shared" si="10"/>
        <v>46288</v>
      </c>
      <c r="Y20" s="66">
        <f t="shared" si="10"/>
        <v>46289</v>
      </c>
      <c r="Z20" s="66">
        <f t="shared" si="10"/>
        <v>46290</v>
      </c>
      <c r="AA20" s="66">
        <f t="shared" si="10"/>
        <v>46291</v>
      </c>
      <c r="AB20" s="66">
        <f t="shared" si="10"/>
        <v>46292</v>
      </c>
      <c r="AC20" s="66">
        <f t="shared" si="10"/>
        <v>46293</v>
      </c>
      <c r="AD20" s="66">
        <f t="shared" si="10"/>
        <v>46294</v>
      </c>
      <c r="AE20" s="66">
        <f t="shared" si="10"/>
        <v>46295</v>
      </c>
      <c r="AF20" s="75"/>
      <c r="AG20" s="86"/>
      <c r="AH20" s="80"/>
      <c r="AI20" s="81"/>
      <c r="AJ20" s="94"/>
    </row>
    <row r="21" spans="1:36" ht="12" customHeight="1" x14ac:dyDescent="0.2">
      <c r="A21" s="62" t="s">
        <v>36</v>
      </c>
      <c r="B21" s="67">
        <f>IF(SUMPRODUCT(('Feiertage und Ferien'!$H$8:$H$13&lt;=B20)*('Feiertage und Ferien'!$I$8:$I$13&gt;=B20)),"F",IF(OR(WEEKDAY(B20)=1,WEEKDAY(B20)=7),"",1))</f>
        <v>1</v>
      </c>
      <c r="C21" s="68">
        <f>IF(SUMPRODUCT(('Feiertage und Ferien'!$H$8:$H$13&lt;=C20)*('Feiertage und Ferien'!$I$8:$I$13&gt;=C20)),"F",IF(OR(WEEKDAY(C20)=1,WEEKDAY(C20)=7),"",1))</f>
        <v>1</v>
      </c>
      <c r="D21" s="68">
        <f>IF(SUMPRODUCT(('Feiertage und Ferien'!$H$8:$H$13&lt;=D20)*('Feiertage und Ferien'!$I$8:$I$13&gt;=D20)),"F",IF(OR(WEEKDAY(D20)=1,WEEKDAY(D20)=7),"",1))</f>
        <v>1</v>
      </c>
      <c r="E21" s="68">
        <f>IF(SUMPRODUCT(('Feiertage und Ferien'!$H$8:$H$13&lt;=E20)*('Feiertage und Ferien'!$I$8:$I$13&gt;=E20)),"F",IF(OR(WEEKDAY(E20)=1,WEEKDAY(E20)=7),"",1))</f>
        <v>1</v>
      </c>
      <c r="F21" s="68" t="str">
        <f>IF(SUMPRODUCT(('Feiertage und Ferien'!$H$8:$H$13&lt;=F20)*('Feiertage und Ferien'!$I$8:$I$13&gt;=F20)),"F",IF(OR(WEEKDAY(F20)=1,WEEKDAY(F20)=7),"",1))</f>
        <v/>
      </c>
      <c r="G21" s="68" t="str">
        <f>IF(SUMPRODUCT(('Feiertage und Ferien'!$H$8:$H$13&lt;=G20)*('Feiertage und Ferien'!$I$8:$I$13&gt;=G20)),"F",IF(OR(WEEKDAY(G20)=1,WEEKDAY(G20)=7),"",1))</f>
        <v/>
      </c>
      <c r="H21" s="68">
        <f>IF(SUMPRODUCT(('Feiertage und Ferien'!$H$8:$H$13&lt;=H20)*('Feiertage und Ferien'!$I$8:$I$13&gt;=H20)),"F",IF(OR(WEEKDAY(H20)=1,WEEKDAY(H20)=7),"",1))</f>
        <v>1</v>
      </c>
      <c r="I21" s="68">
        <f>IF(SUMPRODUCT(('Feiertage und Ferien'!$H$8:$H$13&lt;=I20)*('Feiertage und Ferien'!$I$8:$I$13&gt;=I20)),"F",IF(OR(WEEKDAY(I20)=1,WEEKDAY(I20)=7),"",1))</f>
        <v>1</v>
      </c>
      <c r="J21" s="68">
        <f>IF(SUMPRODUCT(('Feiertage und Ferien'!$H$8:$H$13&lt;=J20)*('Feiertage und Ferien'!$I$8:$I$13&gt;=J20)),"F",IF(OR(WEEKDAY(J20)=1,WEEKDAY(J20)=7),"",1))</f>
        <v>1</v>
      </c>
      <c r="K21" s="68">
        <f>IF(SUMPRODUCT(('Feiertage und Ferien'!$H$8:$H$13&lt;=K20)*('Feiertage und Ferien'!$I$8:$I$13&gt;=K20)),"F",IF(OR(WEEKDAY(K20)=1,WEEKDAY(K20)=7),"",1))</f>
        <v>1</v>
      </c>
      <c r="L21" s="68">
        <f>IF(SUMPRODUCT(('Feiertage und Ferien'!$H$8:$H$13&lt;=L20)*('Feiertage und Ferien'!$I$8:$I$13&gt;=L20)),"F",IF(OR(WEEKDAY(L20)=1,WEEKDAY(L20)=7),"",1))</f>
        <v>1</v>
      </c>
      <c r="M21" s="68" t="str">
        <f>IF(SUMPRODUCT(('Feiertage und Ferien'!$H$8:$H$13&lt;=M20)*('Feiertage und Ferien'!$I$8:$I$13&gt;=M20)),"F",IF(OR(WEEKDAY(M20)=1,WEEKDAY(M20)=7),"",1))</f>
        <v/>
      </c>
      <c r="N21" s="68" t="str">
        <f>IF(SUMPRODUCT(('Feiertage und Ferien'!$H$8:$H$13&lt;=N20)*('Feiertage und Ferien'!$I$8:$I$13&gt;=N20)),"F",IF(OR(WEEKDAY(N20)=1,WEEKDAY(N20)=7),"",1))</f>
        <v/>
      </c>
      <c r="O21" s="68">
        <f>IF(SUMPRODUCT(('Feiertage und Ferien'!$H$8:$H$13&lt;=O20)*('Feiertage und Ferien'!$I$8:$I$13&gt;=O20)),"F",IF(OR(WEEKDAY(O20)=1,WEEKDAY(O20)=7),"",1))</f>
        <v>1</v>
      </c>
      <c r="P21" s="68">
        <f>IF(SUMPRODUCT(('Feiertage und Ferien'!$H$8:$H$13&lt;=P20)*('Feiertage und Ferien'!$I$8:$I$13&gt;=P20)),"F",IF(OR(WEEKDAY(P20)=1,WEEKDAY(P20)=7),"",1))</f>
        <v>1</v>
      </c>
      <c r="Q21" s="68">
        <f>IF(SUMPRODUCT(('Feiertage und Ferien'!$H$8:$H$13&lt;=Q20)*('Feiertage und Ferien'!$I$8:$I$13&gt;=Q20)),"F",IF(OR(WEEKDAY(Q20)=1,WEEKDAY(Q20)=7),"",1))</f>
        <v>1</v>
      </c>
      <c r="R21" s="68">
        <f>IF(SUMPRODUCT(('Feiertage und Ferien'!$H$8:$H$13&lt;=R20)*('Feiertage und Ferien'!$I$8:$I$13&gt;=R20)),"F",IF(OR(WEEKDAY(R20)=1,WEEKDAY(R20)=7),"",1))</f>
        <v>1</v>
      </c>
      <c r="S21" s="68">
        <f>IF(SUMPRODUCT(('Feiertage und Ferien'!$H$8:$H$13&lt;=S20)*('Feiertage und Ferien'!$I$8:$I$13&gt;=S20)),"F",IF(OR(WEEKDAY(S20)=1,WEEKDAY(S20)=7),"",1))</f>
        <v>1</v>
      </c>
      <c r="T21" s="68" t="str">
        <f>IF(SUMPRODUCT(('Feiertage und Ferien'!$H$8:$H$13&lt;=T20)*('Feiertage und Ferien'!$I$8:$I$13&gt;=T20)),"F",IF(OR(WEEKDAY(T20)=1,WEEKDAY(T20)=7),"",1))</f>
        <v/>
      </c>
      <c r="U21" s="68" t="str">
        <f>IF(SUMPRODUCT(('Feiertage und Ferien'!$H$8:$H$13&lt;=U20)*('Feiertage und Ferien'!$I$8:$I$13&gt;=U20)),"F",IF(OR(WEEKDAY(U20)=1,WEEKDAY(U20)=7),"",1))</f>
        <v/>
      </c>
      <c r="V21" s="68">
        <f>IF(SUMPRODUCT(('Feiertage und Ferien'!$H$8:$H$13&lt;=V20)*('Feiertage und Ferien'!$I$8:$I$13&gt;=V20)),"F",IF(OR(WEEKDAY(V20)=1,WEEKDAY(V20)=7),"",1))</f>
        <v>1</v>
      </c>
      <c r="W21" s="68">
        <f>IF(SUMPRODUCT(('Feiertage und Ferien'!$H$8:$H$13&lt;=W20)*('Feiertage und Ferien'!$I$8:$I$13&gt;=W20)),"F",IF(OR(WEEKDAY(W20)=1,WEEKDAY(W20)=7),"",1))</f>
        <v>1</v>
      </c>
      <c r="X21" s="68">
        <f>IF(SUMPRODUCT(('Feiertage und Ferien'!$H$8:$H$13&lt;=X20)*('Feiertage und Ferien'!$I$8:$I$13&gt;=X20)),"F",IF(OR(WEEKDAY(X20)=1,WEEKDAY(X20)=7),"",1))</f>
        <v>1</v>
      </c>
      <c r="Y21" s="68">
        <f>IF(SUMPRODUCT(('Feiertage und Ferien'!$H$8:$H$13&lt;=Y20)*('Feiertage und Ferien'!$I$8:$I$13&gt;=Y20)),"F",IF(OR(WEEKDAY(Y20)=1,WEEKDAY(Y20)=7),"",1))</f>
        <v>1</v>
      </c>
      <c r="Z21" s="68">
        <f>IF(SUMPRODUCT(('Feiertage und Ferien'!$H$8:$H$13&lt;=Z20)*('Feiertage und Ferien'!$I$8:$I$13&gt;=Z20)),"F",IF(OR(WEEKDAY(Z20)=1,WEEKDAY(Z20)=7),"",1))</f>
        <v>1</v>
      </c>
      <c r="AA21" s="68" t="str">
        <f>IF(SUMPRODUCT(('Feiertage und Ferien'!$H$8:$H$13&lt;=AA20)*('Feiertage und Ferien'!$I$8:$I$13&gt;=AA20)),"F",IF(OR(WEEKDAY(AA20)=1,WEEKDAY(AA20)=7),"",1))</f>
        <v/>
      </c>
      <c r="AB21" s="68" t="str">
        <f>IF(SUMPRODUCT(('Feiertage und Ferien'!$H$8:$H$13&lt;=AB20)*('Feiertage und Ferien'!$I$8:$I$13&gt;=AB20)),"F",IF(OR(WEEKDAY(AB20)=1,WEEKDAY(AB20)=7),"",1))</f>
        <v/>
      </c>
      <c r="AC21" s="68" t="str">
        <f>IF(SUMPRODUCT(('Feiertage und Ferien'!$H$8:$H$13&lt;=AC20)*('Feiertage und Ferien'!$I$8:$I$13&gt;=AC20)),"F",IF(OR(WEEKDAY(AC20)=1,WEEKDAY(AC20)=7),"",1))</f>
        <v>F</v>
      </c>
      <c r="AD21" s="68" t="str">
        <f>IF(SUMPRODUCT(('Feiertage und Ferien'!$H$8:$H$13&lt;=AD20)*('Feiertage und Ferien'!$I$8:$I$13&gt;=AD20)),"F",IF(OR(WEEKDAY(AD20)=1,WEEKDAY(AD20)=7),"",1))</f>
        <v>F</v>
      </c>
      <c r="AE21" s="68" t="str">
        <f>IF(SUMPRODUCT(('Feiertage und Ferien'!$H$8:$H$13&lt;=AE20)*('Feiertage und Ferien'!$I$8:$I$13&gt;=AE20)),"F",IF(OR(WEEKDAY(AE20)=1,WEEKDAY(AE20)=7),"",1))</f>
        <v>F</v>
      </c>
      <c r="AF21" s="76" t="str">
        <f>IF(SUMPRODUCT(('Feiertage und Ferien'!$H$8:$H$13&lt;=AF20)*('Feiertage und Ferien'!$I$8:$I$13&gt;=AF20)),"F",IF(OR(WEEKDAY(AF20)=1,WEEKDAY(AF20)=7),"",1))</f>
        <v/>
      </c>
      <c r="AG21" s="85">
        <f>COUNT(B21:AF21,"&lt;0.1")</f>
        <v>19</v>
      </c>
      <c r="AH21" s="80" t="s">
        <v>36</v>
      </c>
      <c r="AI21" s="81">
        <f>Erfassung!O5+20%</f>
        <v>0.7</v>
      </c>
      <c r="AJ21" s="94">
        <f>ROUND(AG21*AI21/5,1)*5</f>
        <v>13.5</v>
      </c>
    </row>
    <row r="22" spans="1:36" ht="12.75" hidden="1" customHeight="1" x14ac:dyDescent="0.2">
      <c r="A22" s="62"/>
      <c r="B22" s="65">
        <f>AE20+1</f>
        <v>46296</v>
      </c>
      <c r="C22" s="66">
        <f t="shared" ref="C22:AF22" si="11">B22+1</f>
        <v>46297</v>
      </c>
      <c r="D22" s="66">
        <f t="shared" si="11"/>
        <v>46298</v>
      </c>
      <c r="E22" s="66">
        <f t="shared" si="11"/>
        <v>46299</v>
      </c>
      <c r="F22" s="66">
        <f t="shared" si="11"/>
        <v>46300</v>
      </c>
      <c r="G22" s="66">
        <f t="shared" si="11"/>
        <v>46301</v>
      </c>
      <c r="H22" s="66">
        <f t="shared" si="11"/>
        <v>46302</v>
      </c>
      <c r="I22" s="66">
        <f t="shared" si="11"/>
        <v>46303</v>
      </c>
      <c r="J22" s="66">
        <f t="shared" si="11"/>
        <v>46304</v>
      </c>
      <c r="K22" s="66">
        <f t="shared" si="11"/>
        <v>46305</v>
      </c>
      <c r="L22" s="66">
        <f t="shared" si="11"/>
        <v>46306</v>
      </c>
      <c r="M22" s="66">
        <f t="shared" si="11"/>
        <v>46307</v>
      </c>
      <c r="N22" s="66">
        <f t="shared" si="11"/>
        <v>46308</v>
      </c>
      <c r="O22" s="66">
        <f t="shared" si="11"/>
        <v>46309</v>
      </c>
      <c r="P22" s="66">
        <f t="shared" si="11"/>
        <v>46310</v>
      </c>
      <c r="Q22" s="66">
        <f t="shared" si="11"/>
        <v>46311</v>
      </c>
      <c r="R22" s="66">
        <f t="shared" si="11"/>
        <v>46312</v>
      </c>
      <c r="S22" s="66">
        <f t="shared" si="11"/>
        <v>46313</v>
      </c>
      <c r="T22" s="66">
        <f t="shared" si="11"/>
        <v>46314</v>
      </c>
      <c r="U22" s="66">
        <f t="shared" si="11"/>
        <v>46315</v>
      </c>
      <c r="V22" s="66">
        <f t="shared" si="11"/>
        <v>46316</v>
      </c>
      <c r="W22" s="66">
        <f t="shared" si="11"/>
        <v>46317</v>
      </c>
      <c r="X22" s="66">
        <f t="shared" si="11"/>
        <v>46318</v>
      </c>
      <c r="Y22" s="66">
        <f t="shared" si="11"/>
        <v>46319</v>
      </c>
      <c r="Z22" s="66">
        <f t="shared" si="11"/>
        <v>46320</v>
      </c>
      <c r="AA22" s="66">
        <f t="shared" si="11"/>
        <v>46321</v>
      </c>
      <c r="AB22" s="66">
        <f t="shared" si="11"/>
        <v>46322</v>
      </c>
      <c r="AC22" s="66">
        <f t="shared" si="11"/>
        <v>46323</v>
      </c>
      <c r="AD22" s="66">
        <f t="shared" si="11"/>
        <v>46324</v>
      </c>
      <c r="AE22" s="66">
        <f t="shared" si="11"/>
        <v>46325</v>
      </c>
      <c r="AF22" s="75">
        <f t="shared" si="11"/>
        <v>46326</v>
      </c>
      <c r="AG22" s="86"/>
      <c r="AH22" s="80"/>
      <c r="AI22" s="81"/>
      <c r="AJ22" s="94"/>
    </row>
    <row r="23" spans="1:36" ht="12" customHeight="1" x14ac:dyDescent="0.2">
      <c r="A23" s="62" t="s">
        <v>37</v>
      </c>
      <c r="B23" s="67" t="str" cm="1">
        <f t="array" ref="B23">IF(SUMPRODUCT(('Feiertage und Ferien'!$H$8:$H$13&lt;=B22)*('Feiertage und Ferien'!$I$8:$I$13&gt;=B22)),"F",IF(OR(WEEKDAY(B22)=1,WEEKDAY(B22)=7),"",1))</f>
        <v>F</v>
      </c>
      <c r="C23" s="68" t="str">
        <f>IF(SUMPRODUCT(('Feiertage und Ferien'!$H$8:$H$13&lt;=C22)*('Feiertage und Ferien'!$I$8:$I$13&gt;=C22)),"F",IF(OR(WEEKDAY(C22)=1,WEEKDAY(C22)=7),"",1))</f>
        <v>F</v>
      </c>
      <c r="D23" s="68" t="str">
        <f>IF(SUMPRODUCT(('Feiertage und Ferien'!$H$8:$H$13&lt;=D22)*('Feiertage und Ferien'!$I$8:$I$13&gt;=D22)),"F",IF(OR(WEEKDAY(D22)=1,WEEKDAY(D22)=7),"",1))</f>
        <v>F</v>
      </c>
      <c r="E23" s="68" t="str">
        <f>IF(SUMPRODUCT(('Feiertage und Ferien'!$H$8:$H$13&lt;=E22)*('Feiertage und Ferien'!$I$8:$I$13&gt;=E22)),"F",IF(OR(WEEKDAY(E22)=1,WEEKDAY(E22)=7),"",1))</f>
        <v>F</v>
      </c>
      <c r="F23" s="68" t="str">
        <f>IF(SUMPRODUCT(('Feiertage und Ferien'!$H$8:$H$13&lt;=F22)*('Feiertage und Ferien'!$I$8:$I$13&gt;=F22)),"F",IF(OR(WEEKDAY(F22)=1,WEEKDAY(F22)=7),"",1))</f>
        <v>F</v>
      </c>
      <c r="G23" s="68" t="str">
        <f>IF(SUMPRODUCT(('Feiertage und Ferien'!$H$8:$H$13&lt;=G22)*('Feiertage und Ferien'!$I$8:$I$13&gt;=G22)),"F",IF(OR(WEEKDAY(G22)=1,WEEKDAY(G22)=7),"",1))</f>
        <v>F</v>
      </c>
      <c r="H23" s="68" t="str">
        <f>IF(SUMPRODUCT(('Feiertage und Ferien'!$H$8:$H$13&lt;=H22)*('Feiertage und Ferien'!$I$8:$I$13&gt;=H22)),"F",IF(OR(WEEKDAY(H22)=1,WEEKDAY(H22)=7),"",1))</f>
        <v>F</v>
      </c>
      <c r="I23" s="68" t="str">
        <f>IF(SUMPRODUCT(('Feiertage und Ferien'!$H$8:$H$13&lt;=I22)*('Feiertage und Ferien'!$I$8:$I$13&gt;=I22)),"F",IF(OR(WEEKDAY(I22)=1,WEEKDAY(I22)=7),"",1))</f>
        <v>F</v>
      </c>
      <c r="J23" s="68" t="str">
        <f>IF(SUMPRODUCT(('Feiertage und Ferien'!$H$8:$H$13&lt;=J22)*('Feiertage und Ferien'!$I$8:$I$13&gt;=J22)),"F",IF(OR(WEEKDAY(J22)=1,WEEKDAY(J22)=7),"",1))</f>
        <v>F</v>
      </c>
      <c r="K23" s="68" t="str">
        <f>IF(SUMPRODUCT(('Feiertage und Ferien'!$H$8:$H$13&lt;=K22)*('Feiertage und Ferien'!$I$8:$I$13&gt;=K22)),"F",IF(OR(WEEKDAY(K22)=1,WEEKDAY(K22)=7),"",1))</f>
        <v/>
      </c>
      <c r="L23" s="68" t="str">
        <f>IF(SUMPRODUCT(('Feiertage und Ferien'!$H$8:$H$13&lt;=L22)*('Feiertage und Ferien'!$I$8:$I$13&gt;=L22)),"F",IF(OR(WEEKDAY(L22)=1,WEEKDAY(L22)=7),"",1))</f>
        <v/>
      </c>
      <c r="M23" s="68">
        <f>IF(SUMPRODUCT(('Feiertage und Ferien'!$H$8:$H$13&lt;=M22)*('Feiertage und Ferien'!$I$8:$I$13&gt;=M22)),"F",IF(OR(WEEKDAY(M22)=1,WEEKDAY(M22)=7),"",1))</f>
        <v>1</v>
      </c>
      <c r="N23" s="68">
        <f>IF(SUMPRODUCT(('Feiertage und Ferien'!$H$8:$H$13&lt;=N22)*('Feiertage und Ferien'!$I$8:$I$13&gt;=N22)),"F",IF(OR(WEEKDAY(N22)=1,WEEKDAY(N22)=7),"",1))</f>
        <v>1</v>
      </c>
      <c r="O23" s="68">
        <f>IF(SUMPRODUCT(('Feiertage und Ferien'!$H$8:$H$13&lt;=O22)*('Feiertage und Ferien'!$I$8:$I$13&gt;=O22)),"F",IF(OR(WEEKDAY(O22)=1,WEEKDAY(O22)=7),"",1))</f>
        <v>1</v>
      </c>
      <c r="P23" s="68">
        <f>IF(SUMPRODUCT(('Feiertage und Ferien'!$H$8:$H$13&lt;=P22)*('Feiertage und Ferien'!$I$8:$I$13&gt;=P22)),"F",IF(OR(WEEKDAY(P22)=1,WEEKDAY(P22)=7),"",1))</f>
        <v>1</v>
      </c>
      <c r="Q23" s="68">
        <f>IF(SUMPRODUCT(('Feiertage und Ferien'!$H$8:$H$13&lt;=Q22)*('Feiertage und Ferien'!$I$8:$I$13&gt;=Q22)),"F",IF(OR(WEEKDAY(Q22)=1,WEEKDAY(Q22)=7),"",1))</f>
        <v>1</v>
      </c>
      <c r="R23" s="68" t="str">
        <f>IF(SUMPRODUCT(('Feiertage und Ferien'!$H$8:$H$13&lt;=R22)*('Feiertage und Ferien'!$I$8:$I$13&gt;=R22)),"F",IF(OR(WEEKDAY(R22)=1,WEEKDAY(R22)=7),"",1))</f>
        <v/>
      </c>
      <c r="S23" s="68" t="str">
        <f>IF(SUMPRODUCT(('Feiertage und Ferien'!$H$8:$H$13&lt;=S22)*('Feiertage und Ferien'!$I$8:$I$13&gt;=S22)),"F",IF(OR(WEEKDAY(S22)=1,WEEKDAY(S22)=7),"",1))</f>
        <v/>
      </c>
      <c r="T23" s="68">
        <f>IF(SUMPRODUCT(('Feiertage und Ferien'!$H$8:$H$13&lt;=T22)*('Feiertage und Ferien'!$I$8:$I$13&gt;=T22)),"F",IF(OR(WEEKDAY(T22)=1,WEEKDAY(T22)=7),"",1))</f>
        <v>1</v>
      </c>
      <c r="U23" s="68">
        <f>IF(SUMPRODUCT(('Feiertage und Ferien'!$H$8:$H$13&lt;=U22)*('Feiertage und Ferien'!$I$8:$I$13&gt;=U22)),"F",IF(OR(WEEKDAY(U22)=1,WEEKDAY(U22)=7),"",1))</f>
        <v>1</v>
      </c>
      <c r="V23" s="68">
        <f>IF(SUMPRODUCT(('Feiertage und Ferien'!$H$8:$H$13&lt;=V22)*('Feiertage und Ferien'!$I$8:$I$13&gt;=V22)),"F",IF(OR(WEEKDAY(V22)=1,WEEKDAY(V22)=7),"",1))</f>
        <v>1</v>
      </c>
      <c r="W23" s="68">
        <f>IF(SUMPRODUCT(('Feiertage und Ferien'!$H$8:$H$13&lt;=W22)*('Feiertage und Ferien'!$I$8:$I$13&gt;=W22)),"F",IF(OR(WEEKDAY(W22)=1,WEEKDAY(W22)=7),"",1))</f>
        <v>1</v>
      </c>
      <c r="X23" s="68">
        <f>IF(SUMPRODUCT(('Feiertage und Ferien'!$H$8:$H$13&lt;=X22)*('Feiertage und Ferien'!$I$8:$I$13&gt;=X22)),"F",IF(OR(WEEKDAY(X22)=1,WEEKDAY(X22)=7),"",1))</f>
        <v>1</v>
      </c>
      <c r="Y23" s="68" t="str">
        <f>IF(SUMPRODUCT(('Feiertage und Ferien'!$H$8:$H$13&lt;=Y22)*('Feiertage und Ferien'!$I$8:$I$13&gt;=Y22)),"F",IF(OR(WEEKDAY(Y22)=1,WEEKDAY(Y22)=7),"",1))</f>
        <v/>
      </c>
      <c r="Z23" s="68" t="str">
        <f>IF(SUMPRODUCT(('Feiertage und Ferien'!$H$8:$H$13&lt;=Z22)*('Feiertage und Ferien'!$I$8:$I$13&gt;=Z22)),"F",IF(OR(WEEKDAY(Z22)=1,WEEKDAY(Z22)=7),"",1))</f>
        <v/>
      </c>
      <c r="AA23" s="68">
        <f>IF(SUMPRODUCT(('Feiertage und Ferien'!$H$8:$H$13&lt;=AA22)*('Feiertage und Ferien'!$I$8:$I$13&gt;=AA22)),"F",IF(OR(WEEKDAY(AA22)=1,WEEKDAY(AA22)=7),"",1))</f>
        <v>1</v>
      </c>
      <c r="AB23" s="68">
        <f>IF(SUMPRODUCT(('Feiertage und Ferien'!$H$8:$H$13&lt;=AB22)*('Feiertage und Ferien'!$I$8:$I$13&gt;=AB22)),"F",IF(OR(WEEKDAY(AB22)=1,WEEKDAY(AB22)=7),"",1))</f>
        <v>1</v>
      </c>
      <c r="AC23" s="68">
        <f>IF(SUMPRODUCT(('Feiertage und Ferien'!$H$8:$H$13&lt;=AC22)*('Feiertage und Ferien'!$I$8:$I$13&gt;=AC22)),"F",IF(OR(WEEKDAY(AC22)=1,WEEKDAY(AC22)=7),"",1))</f>
        <v>1</v>
      </c>
      <c r="AD23" s="68">
        <f>IF(SUMPRODUCT(('Feiertage und Ferien'!$H$8:$H$13&lt;=AD22)*('Feiertage und Ferien'!$I$8:$I$13&gt;=AD22)),"F",IF(OR(WEEKDAY(AD22)=1,WEEKDAY(AD22)=7),"",1))</f>
        <v>1</v>
      </c>
      <c r="AE23" s="68">
        <f>IF(SUMPRODUCT(('Feiertage und Ferien'!$H$8:$H$13&lt;=AE22)*('Feiertage und Ferien'!$I$8:$I$13&gt;=AE22)),"F",IF(OR(WEEKDAY(AE22)=1,WEEKDAY(AE22)=7),"",1))</f>
        <v>1</v>
      </c>
      <c r="AF23" s="76" t="str">
        <f>IF(SUMPRODUCT(('Feiertage und Ferien'!$H$8:$H$13&lt;=AF22)*('Feiertage und Ferien'!$I$8:$I$13&gt;=AF22)),"F",IF(OR(WEEKDAY(AF22)=1,WEEKDAY(AF22)=7),"",1))</f>
        <v/>
      </c>
      <c r="AG23" s="85">
        <f>COUNT(B23:AF23,"&lt;0.1")</f>
        <v>15</v>
      </c>
      <c r="AH23" s="80" t="s">
        <v>37</v>
      </c>
      <c r="AI23" s="81">
        <f>Erfassung!P5+20%</f>
        <v>0.7</v>
      </c>
      <c r="AJ23" s="94">
        <f>ROUND(AG23*AI23/5,1)*5</f>
        <v>10.5</v>
      </c>
    </row>
    <row r="24" spans="1:36" ht="12.75" hidden="1" customHeight="1" x14ac:dyDescent="0.2">
      <c r="A24" s="62"/>
      <c r="B24" s="65">
        <f>AF22+1</f>
        <v>46327</v>
      </c>
      <c r="C24" s="66">
        <f t="shared" ref="C24:AE24" si="12">B24+1</f>
        <v>46328</v>
      </c>
      <c r="D24" s="66">
        <f t="shared" si="12"/>
        <v>46329</v>
      </c>
      <c r="E24" s="66">
        <f t="shared" si="12"/>
        <v>46330</v>
      </c>
      <c r="F24" s="66">
        <f t="shared" si="12"/>
        <v>46331</v>
      </c>
      <c r="G24" s="66">
        <f t="shared" si="12"/>
        <v>46332</v>
      </c>
      <c r="H24" s="66">
        <f t="shared" si="12"/>
        <v>46333</v>
      </c>
      <c r="I24" s="66">
        <f t="shared" si="12"/>
        <v>46334</v>
      </c>
      <c r="J24" s="66">
        <f t="shared" si="12"/>
        <v>46335</v>
      </c>
      <c r="K24" s="66">
        <f t="shared" si="12"/>
        <v>46336</v>
      </c>
      <c r="L24" s="66">
        <f t="shared" si="12"/>
        <v>46337</v>
      </c>
      <c r="M24" s="66">
        <f t="shared" si="12"/>
        <v>46338</v>
      </c>
      <c r="N24" s="66">
        <f t="shared" si="12"/>
        <v>46339</v>
      </c>
      <c r="O24" s="66">
        <f t="shared" si="12"/>
        <v>46340</v>
      </c>
      <c r="P24" s="66">
        <f t="shared" si="12"/>
        <v>46341</v>
      </c>
      <c r="Q24" s="66">
        <f t="shared" si="12"/>
        <v>46342</v>
      </c>
      <c r="R24" s="66">
        <f t="shared" si="12"/>
        <v>46343</v>
      </c>
      <c r="S24" s="66">
        <f t="shared" si="12"/>
        <v>46344</v>
      </c>
      <c r="T24" s="66">
        <f t="shared" si="12"/>
        <v>46345</v>
      </c>
      <c r="U24" s="66">
        <f t="shared" si="12"/>
        <v>46346</v>
      </c>
      <c r="V24" s="66">
        <f t="shared" si="12"/>
        <v>46347</v>
      </c>
      <c r="W24" s="66">
        <f t="shared" si="12"/>
        <v>46348</v>
      </c>
      <c r="X24" s="66">
        <f t="shared" si="12"/>
        <v>46349</v>
      </c>
      <c r="Y24" s="66">
        <f t="shared" si="12"/>
        <v>46350</v>
      </c>
      <c r="Z24" s="66">
        <f t="shared" si="12"/>
        <v>46351</v>
      </c>
      <c r="AA24" s="66">
        <f t="shared" si="12"/>
        <v>46352</v>
      </c>
      <c r="AB24" s="66">
        <f t="shared" si="12"/>
        <v>46353</v>
      </c>
      <c r="AC24" s="66">
        <f t="shared" si="12"/>
        <v>46354</v>
      </c>
      <c r="AD24" s="66">
        <f t="shared" si="12"/>
        <v>46355</v>
      </c>
      <c r="AE24" s="66">
        <f t="shared" si="12"/>
        <v>46356</v>
      </c>
      <c r="AF24" s="77"/>
      <c r="AG24" s="86"/>
      <c r="AH24" s="80"/>
      <c r="AI24" s="81"/>
      <c r="AJ24" s="94"/>
    </row>
    <row r="25" spans="1:36" ht="12" customHeight="1" x14ac:dyDescent="0.2">
      <c r="A25" s="62" t="s">
        <v>38</v>
      </c>
      <c r="B25" s="67" t="str" cm="1">
        <f t="array" ref="B25">IF(SUMPRODUCT(('Feiertage und Ferien'!$H$8:$H$13&lt;=B24)*('Feiertage und Ferien'!$I$8:$I$13&gt;=B24)),"F",IF(OR(WEEKDAY(B24)=1,WEEKDAY(B24)=7),"",1))</f>
        <v/>
      </c>
      <c r="C25" s="68">
        <f>IF(SUMPRODUCT(('Feiertage und Ferien'!$H$8:$H$13&lt;=C24)*('Feiertage und Ferien'!$I$8:$I$13&gt;=C24)),"F",IF(OR(WEEKDAY(C24)=1,WEEKDAY(C24)=7),"",1))</f>
        <v>1</v>
      </c>
      <c r="D25" s="68">
        <f>IF(SUMPRODUCT(('Feiertage und Ferien'!$H$8:$H$13&lt;=D24)*('Feiertage und Ferien'!$I$8:$I$13&gt;=D24)),"F",IF(OR(WEEKDAY(D24)=1,WEEKDAY(D24)=7),"",1))</f>
        <v>1</v>
      </c>
      <c r="E25" s="68">
        <f>IF(SUMPRODUCT(('Feiertage und Ferien'!$H$8:$H$13&lt;=E24)*('Feiertage und Ferien'!$I$8:$I$13&gt;=E24)),"F",IF(OR(WEEKDAY(E24)=1,WEEKDAY(E24)=7),"",1))</f>
        <v>1</v>
      </c>
      <c r="F25" s="68">
        <f>IF(SUMPRODUCT(('Feiertage und Ferien'!$H$8:$H$13&lt;=F24)*('Feiertage und Ferien'!$I$8:$I$13&gt;=F24)),"F",IF(OR(WEEKDAY(F24)=1,WEEKDAY(F24)=7),"",1))</f>
        <v>1</v>
      </c>
      <c r="G25" s="68">
        <f>IF(SUMPRODUCT(('Feiertage und Ferien'!$H$8:$H$13&lt;=G24)*('Feiertage und Ferien'!$I$8:$I$13&gt;=G24)),"F",IF(OR(WEEKDAY(G24)=1,WEEKDAY(G24)=7),"",1))</f>
        <v>1</v>
      </c>
      <c r="H25" s="68" t="str">
        <f>IF(SUMPRODUCT(('Feiertage und Ferien'!$H$8:$H$13&lt;=H24)*('Feiertage und Ferien'!$I$8:$I$13&gt;=H24)),"F",IF(OR(WEEKDAY(H24)=1,WEEKDAY(H24)=7),"",1))</f>
        <v/>
      </c>
      <c r="I25" s="68" t="str">
        <f>IF(SUMPRODUCT(('Feiertage und Ferien'!$H$8:$H$13&lt;=I24)*('Feiertage und Ferien'!$I$8:$I$13&gt;=I24)),"F",IF(OR(WEEKDAY(I24)=1,WEEKDAY(I24)=7),"",1))</f>
        <v/>
      </c>
      <c r="J25" s="68">
        <f>IF(SUMPRODUCT(('Feiertage und Ferien'!$H$8:$H$13&lt;=J24)*('Feiertage und Ferien'!$I$8:$I$13&gt;=J24)),"F",IF(OR(WEEKDAY(J24)=1,WEEKDAY(J24)=7),"",1))</f>
        <v>1</v>
      </c>
      <c r="K25" s="68">
        <f>IF(SUMPRODUCT(('Feiertage und Ferien'!$H$8:$H$13&lt;=K24)*('Feiertage und Ferien'!$I$8:$I$13&gt;=K24)),"F",IF(OR(WEEKDAY(K24)=1,WEEKDAY(K24)=7),"",1))</f>
        <v>1</v>
      </c>
      <c r="L25" s="68">
        <f>IF(SUMPRODUCT(('Feiertage und Ferien'!$H$8:$H$13&lt;=L24)*('Feiertage und Ferien'!$I$8:$I$13&gt;=L24)),"F",IF(OR(WEEKDAY(L24)=1,WEEKDAY(L24)=7),"",1))</f>
        <v>1</v>
      </c>
      <c r="M25" s="68">
        <f>IF(SUMPRODUCT(('Feiertage und Ferien'!$H$8:$H$13&lt;=M24)*('Feiertage und Ferien'!$I$8:$I$13&gt;=M24)),"F",IF(OR(WEEKDAY(M24)=1,WEEKDAY(M24)=7),"",1))</f>
        <v>1</v>
      </c>
      <c r="N25" s="68">
        <f>IF(SUMPRODUCT(('Feiertage und Ferien'!$H$8:$H$13&lt;=N24)*('Feiertage und Ferien'!$I$8:$I$13&gt;=N24)),"F",IF(OR(WEEKDAY(N24)=1,WEEKDAY(N24)=7),"",1))</f>
        <v>1</v>
      </c>
      <c r="O25" s="68" t="str">
        <f>IF(SUMPRODUCT(('Feiertage und Ferien'!$H$8:$H$13&lt;=O24)*('Feiertage und Ferien'!$I$8:$I$13&gt;=O24)),"F",IF(OR(WEEKDAY(O24)=1,WEEKDAY(O24)=7),"",1))</f>
        <v/>
      </c>
      <c r="P25" s="68" t="str">
        <f>IF(SUMPRODUCT(('Feiertage und Ferien'!$H$8:$H$13&lt;=P24)*('Feiertage und Ferien'!$I$8:$I$13&gt;=P24)),"F",IF(OR(WEEKDAY(P24)=1,WEEKDAY(P24)=7),"",1))</f>
        <v/>
      </c>
      <c r="Q25" s="68">
        <f>IF(SUMPRODUCT(('Feiertage und Ferien'!$H$8:$H$13&lt;=Q24)*('Feiertage und Ferien'!$I$8:$I$13&gt;=Q24)),"F",IF(OR(WEEKDAY(Q24)=1,WEEKDAY(Q24)=7),"",1))</f>
        <v>1</v>
      </c>
      <c r="R25" s="68">
        <f>IF(SUMPRODUCT(('Feiertage und Ferien'!$H$8:$H$13&lt;=R24)*('Feiertage und Ferien'!$I$8:$I$13&gt;=R24)),"F",IF(OR(WEEKDAY(R24)=1,WEEKDAY(R24)=7),"",1))</f>
        <v>1</v>
      </c>
      <c r="S25" s="68">
        <f>IF(SUMPRODUCT(('Feiertage und Ferien'!$H$8:$H$13&lt;=S24)*('Feiertage und Ferien'!$I$8:$I$13&gt;=S24)),"F",IF(OR(WEEKDAY(S24)=1,WEEKDAY(S24)=7),"",1))</f>
        <v>1</v>
      </c>
      <c r="T25" s="68">
        <f>IF(SUMPRODUCT(('Feiertage und Ferien'!$H$8:$H$13&lt;=T24)*('Feiertage und Ferien'!$I$8:$I$13&gt;=T24)),"F",IF(OR(WEEKDAY(T24)=1,WEEKDAY(T24)=7),"",1))</f>
        <v>1</v>
      </c>
      <c r="U25" s="68">
        <f>IF(SUMPRODUCT(('Feiertage und Ferien'!$H$8:$H$13&lt;=U24)*('Feiertage und Ferien'!$I$8:$I$13&gt;=U24)),"F",IF(OR(WEEKDAY(U24)=1,WEEKDAY(U24)=7),"",1))</f>
        <v>1</v>
      </c>
      <c r="V25" s="68" t="str">
        <f>IF(SUMPRODUCT(('Feiertage und Ferien'!$H$8:$H$13&lt;=V24)*('Feiertage und Ferien'!$I$8:$I$13&gt;=V24)),"F",IF(OR(WEEKDAY(V24)=1,WEEKDAY(V24)=7),"",1))</f>
        <v/>
      </c>
      <c r="W25" s="68" t="str">
        <f>IF(SUMPRODUCT(('Feiertage und Ferien'!$H$8:$H$13&lt;=W24)*('Feiertage und Ferien'!$I$8:$I$13&gt;=W24)),"F",IF(OR(WEEKDAY(W24)=1,WEEKDAY(W24)=7),"",1))</f>
        <v/>
      </c>
      <c r="X25" s="68">
        <f>IF(SUMPRODUCT(('Feiertage und Ferien'!$H$8:$H$13&lt;=X24)*('Feiertage und Ferien'!$I$8:$I$13&gt;=X24)),"F",IF(OR(WEEKDAY(X24)=1,WEEKDAY(X24)=7),"",1))</f>
        <v>1</v>
      </c>
      <c r="Y25" s="68">
        <f>IF(SUMPRODUCT(('Feiertage und Ferien'!$H$8:$H$13&lt;=Y24)*('Feiertage und Ferien'!$I$8:$I$13&gt;=Y24)),"F",IF(OR(WEEKDAY(Y24)=1,WEEKDAY(Y24)=7),"",1))</f>
        <v>1</v>
      </c>
      <c r="Z25" s="68">
        <f>IF(SUMPRODUCT(('Feiertage und Ferien'!$H$8:$H$13&lt;=Z24)*('Feiertage und Ferien'!$I$8:$I$13&gt;=Z24)),"F",IF(OR(WEEKDAY(Z24)=1,WEEKDAY(Z24)=7),"",1))</f>
        <v>1</v>
      </c>
      <c r="AA25" s="68">
        <f>IF(SUMPRODUCT(('Feiertage und Ferien'!$H$8:$H$13&lt;=AA24)*('Feiertage und Ferien'!$I$8:$I$13&gt;=AA24)),"F",IF(OR(WEEKDAY(AA24)=1,WEEKDAY(AA24)=7),"",1))</f>
        <v>1</v>
      </c>
      <c r="AB25" s="68">
        <f>IF(SUMPRODUCT(('Feiertage und Ferien'!$H$8:$H$13&lt;=AB24)*('Feiertage und Ferien'!$I$8:$I$13&gt;=AB24)),"F",IF(OR(WEEKDAY(AB24)=1,WEEKDAY(AB24)=7),"",1))</f>
        <v>1</v>
      </c>
      <c r="AC25" s="68" t="str">
        <f>IF(SUMPRODUCT(('Feiertage und Ferien'!$H$8:$H$13&lt;=AC24)*('Feiertage und Ferien'!$I$8:$I$13&gt;=AC24)),"F",IF(OR(WEEKDAY(AC24)=1,WEEKDAY(AC24)=7),"",1))</f>
        <v/>
      </c>
      <c r="AD25" s="68" t="str">
        <f>IF(SUMPRODUCT(('Feiertage und Ferien'!$H$8:$H$13&lt;=AD24)*('Feiertage und Ferien'!$I$8:$I$13&gt;=AD24)),"F",IF(OR(WEEKDAY(AD24)=1,WEEKDAY(AD24)=7),"",1))</f>
        <v/>
      </c>
      <c r="AE25" s="68">
        <f>IF(SUMPRODUCT(('Feiertage und Ferien'!$H$8:$H$13&lt;=AE24)*('Feiertage und Ferien'!$I$8:$I$13&gt;=AE24)),"F",IF(OR(WEEKDAY(AE24)=1,WEEKDAY(AE24)=7),"",1))</f>
        <v>1</v>
      </c>
      <c r="AF25" s="76" t="str">
        <f>IF(SUMPRODUCT(('Feiertage und Ferien'!$H$8:$H$13&lt;=AF24)*('Feiertage und Ferien'!$I$8:$I$13&gt;=AF24)),"F",IF(OR(WEEKDAY(AF24)=1,WEEKDAY(AF24)=7),"",1))</f>
        <v/>
      </c>
      <c r="AG25" s="85">
        <f>COUNT(B25:AF25,"&lt;0.1")</f>
        <v>21</v>
      </c>
      <c r="AH25" s="80" t="s">
        <v>38</v>
      </c>
      <c r="AI25" s="81">
        <f>Erfassung!Q5+20%</f>
        <v>0.7</v>
      </c>
      <c r="AJ25" s="94">
        <f>ROUND(AG25*AI25/5,1)*5</f>
        <v>14.5</v>
      </c>
    </row>
    <row r="26" spans="1:36" ht="12.75" hidden="1" customHeight="1" x14ac:dyDescent="0.2">
      <c r="A26" s="62"/>
      <c r="B26" s="65">
        <f>AE24+1</f>
        <v>46357</v>
      </c>
      <c r="C26" s="66">
        <f t="shared" ref="C26:AF26" si="13">B26+1</f>
        <v>46358</v>
      </c>
      <c r="D26" s="66">
        <f t="shared" si="13"/>
        <v>46359</v>
      </c>
      <c r="E26" s="66">
        <f t="shared" si="13"/>
        <v>46360</v>
      </c>
      <c r="F26" s="66">
        <f t="shared" si="13"/>
        <v>46361</v>
      </c>
      <c r="G26" s="66">
        <f t="shared" si="13"/>
        <v>46362</v>
      </c>
      <c r="H26" s="66">
        <f t="shared" si="13"/>
        <v>46363</v>
      </c>
      <c r="I26" s="66">
        <f t="shared" si="13"/>
        <v>46364</v>
      </c>
      <c r="J26" s="66">
        <f t="shared" si="13"/>
        <v>46365</v>
      </c>
      <c r="K26" s="66">
        <f t="shared" si="13"/>
        <v>46366</v>
      </c>
      <c r="L26" s="66">
        <f t="shared" si="13"/>
        <v>46367</v>
      </c>
      <c r="M26" s="66">
        <f t="shared" si="13"/>
        <v>46368</v>
      </c>
      <c r="N26" s="66">
        <f t="shared" si="13"/>
        <v>46369</v>
      </c>
      <c r="O26" s="66">
        <f t="shared" si="13"/>
        <v>46370</v>
      </c>
      <c r="P26" s="66">
        <f t="shared" si="13"/>
        <v>46371</v>
      </c>
      <c r="Q26" s="66">
        <f t="shared" si="13"/>
        <v>46372</v>
      </c>
      <c r="R26" s="66">
        <f t="shared" si="13"/>
        <v>46373</v>
      </c>
      <c r="S26" s="66">
        <f t="shared" si="13"/>
        <v>46374</v>
      </c>
      <c r="T26" s="66">
        <f t="shared" si="13"/>
        <v>46375</v>
      </c>
      <c r="U26" s="66">
        <f t="shared" si="13"/>
        <v>46376</v>
      </c>
      <c r="V26" s="66">
        <f t="shared" si="13"/>
        <v>46377</v>
      </c>
      <c r="W26" s="66">
        <f t="shared" si="13"/>
        <v>46378</v>
      </c>
      <c r="X26" s="66">
        <f t="shared" si="13"/>
        <v>46379</v>
      </c>
      <c r="Y26" s="66">
        <f t="shared" si="13"/>
        <v>46380</v>
      </c>
      <c r="Z26" s="66">
        <f t="shared" si="13"/>
        <v>46381</v>
      </c>
      <c r="AA26" s="66">
        <f t="shared" si="13"/>
        <v>46382</v>
      </c>
      <c r="AB26" s="66">
        <f t="shared" si="13"/>
        <v>46383</v>
      </c>
      <c r="AC26" s="66">
        <f t="shared" si="13"/>
        <v>46384</v>
      </c>
      <c r="AD26" s="66">
        <f t="shared" si="13"/>
        <v>46385</v>
      </c>
      <c r="AE26" s="66">
        <f t="shared" si="13"/>
        <v>46386</v>
      </c>
      <c r="AF26" s="75">
        <f t="shared" si="13"/>
        <v>46387</v>
      </c>
      <c r="AG26" s="88"/>
      <c r="AH26" s="80"/>
      <c r="AI26" s="81"/>
      <c r="AJ26" s="94"/>
    </row>
    <row r="27" spans="1:36" ht="13.5" thickBot="1" x14ac:dyDescent="0.25">
      <c r="A27" s="62" t="s">
        <v>39</v>
      </c>
      <c r="B27" s="69" cm="1">
        <f t="array" ref="B27">IF(SUMPRODUCT(('Feiertage und Ferien'!$H$8:$H$13&lt;=B26)*('Feiertage und Ferien'!$I$8:$I$13&gt;=B26)),"F",IF(OR(WEEKDAY(B26)=1,WEEKDAY(B26)=7),"",1))</f>
        <v>1</v>
      </c>
      <c r="C27" s="70">
        <f>IF(SUMPRODUCT(('Feiertage und Ferien'!$H$8:$H$13&lt;=C26)*('Feiertage und Ferien'!$I$8:$I$13&gt;=C26)),"F",IF(OR(WEEKDAY(C26)=1,WEEKDAY(C26)=7),"",1))</f>
        <v>1</v>
      </c>
      <c r="D27" s="70">
        <f>IF(SUMPRODUCT(('Feiertage und Ferien'!$H$8:$H$13&lt;=D26)*('Feiertage und Ferien'!$I$8:$I$13&gt;=D26)),"F",IF(OR(WEEKDAY(D26)=1,WEEKDAY(D26)=7),"",1))</f>
        <v>1</v>
      </c>
      <c r="E27" s="70">
        <f>IF(SUMPRODUCT(('Feiertage und Ferien'!$H$8:$H$13&lt;=E26)*('Feiertage und Ferien'!$I$8:$I$13&gt;=E26)),"F",IF(OR(WEEKDAY(E26)=1,WEEKDAY(E26)=7),"",1))</f>
        <v>1</v>
      </c>
      <c r="F27" s="70" t="str">
        <f>IF(SUMPRODUCT(('Feiertage und Ferien'!$H$8:$H$13&lt;=F26)*('Feiertage und Ferien'!$I$8:$I$13&gt;=F26)),"F",IF(OR(WEEKDAY(F26)=1,WEEKDAY(F26)=7),"",1))</f>
        <v/>
      </c>
      <c r="G27" s="70" t="str">
        <f>IF(SUMPRODUCT(('Feiertage und Ferien'!$H$8:$H$13&lt;=G26)*('Feiertage und Ferien'!$I$8:$I$13&gt;=G26)),"F",IF(OR(WEEKDAY(G26)=1,WEEKDAY(G26)=7),"",1))</f>
        <v/>
      </c>
      <c r="H27" s="70">
        <f>IF(SUMPRODUCT(('Feiertage und Ferien'!$H$8:$H$13&lt;=H26)*('Feiertage und Ferien'!$I$8:$I$13&gt;=H26)),"F",IF(OR(WEEKDAY(H26)=1,WEEKDAY(H26)=7),"",1))</f>
        <v>1</v>
      </c>
      <c r="I27" s="70">
        <f>IF(SUMPRODUCT(('Feiertage und Ferien'!$H$8:$H$13&lt;=I26)*('Feiertage und Ferien'!$I$8:$I$13&gt;=I26)),"F",IF(OR(WEEKDAY(I26)=1,WEEKDAY(I26)=7),"",1))</f>
        <v>1</v>
      </c>
      <c r="J27" s="70">
        <f>IF(SUMPRODUCT(('Feiertage und Ferien'!$H$8:$H$13&lt;=J26)*('Feiertage und Ferien'!$I$8:$I$13&gt;=J26)),"F",IF(OR(WEEKDAY(J26)=1,WEEKDAY(J26)=7),"",1))</f>
        <v>1</v>
      </c>
      <c r="K27" s="70">
        <f>IF(SUMPRODUCT(('Feiertage und Ferien'!$H$8:$H$13&lt;=K26)*('Feiertage und Ferien'!$I$8:$I$13&gt;=K26)),"F",IF(OR(WEEKDAY(K26)=1,WEEKDAY(K26)=7),"",1))</f>
        <v>1</v>
      </c>
      <c r="L27" s="70">
        <f>IF(SUMPRODUCT(('Feiertage und Ferien'!$H$8:$H$13&lt;=L26)*('Feiertage und Ferien'!$I$8:$I$13&gt;=L26)),"F",IF(OR(WEEKDAY(L26)=1,WEEKDAY(L26)=7),"",1))</f>
        <v>1</v>
      </c>
      <c r="M27" s="70" t="str">
        <f>IF(SUMPRODUCT(('Feiertage und Ferien'!$H$8:$H$13&lt;=M26)*('Feiertage und Ferien'!$I$8:$I$13&gt;=M26)),"F",IF(OR(WEEKDAY(M26)=1,WEEKDAY(M26)=7),"",1))</f>
        <v/>
      </c>
      <c r="N27" s="70" t="str">
        <f>IF(SUMPRODUCT(('Feiertage und Ferien'!$H$8:$H$13&lt;=N26)*('Feiertage und Ferien'!$I$8:$I$13&gt;=N26)),"F",IF(OR(WEEKDAY(N26)=1,WEEKDAY(N26)=7),"",1))</f>
        <v/>
      </c>
      <c r="O27" s="70">
        <f>IF(SUMPRODUCT(('Feiertage und Ferien'!$H$8:$H$13&lt;=O26)*('Feiertage und Ferien'!$I$8:$I$13&gt;=O26)),"F",IF(OR(WEEKDAY(O26)=1,WEEKDAY(O26)=7),"",1))</f>
        <v>1</v>
      </c>
      <c r="P27" s="70">
        <f>IF(SUMPRODUCT(('Feiertage und Ferien'!$H$8:$H$13&lt;=P26)*('Feiertage und Ferien'!$I$8:$I$13&gt;=P26)),"F",IF(OR(WEEKDAY(P26)=1,WEEKDAY(P26)=7),"",1))</f>
        <v>1</v>
      </c>
      <c r="Q27" s="70">
        <f>IF(SUMPRODUCT(('Feiertage und Ferien'!$H$8:$H$13&lt;=Q26)*('Feiertage und Ferien'!$I$8:$I$13&gt;=Q26)),"F",IF(OR(WEEKDAY(Q26)=1,WEEKDAY(Q26)=7),"",1))</f>
        <v>1</v>
      </c>
      <c r="R27" s="70">
        <f>IF(SUMPRODUCT(('Feiertage und Ferien'!$H$8:$H$13&lt;=R26)*('Feiertage und Ferien'!$I$8:$I$13&gt;=R26)),"F",IF(OR(WEEKDAY(R26)=1,WEEKDAY(R26)=7),"",1))</f>
        <v>1</v>
      </c>
      <c r="S27" s="70">
        <f>IF(SUMPRODUCT(('Feiertage und Ferien'!$H$8:$H$13&lt;=S26)*('Feiertage und Ferien'!$I$8:$I$13&gt;=S26)),"F",IF(OR(WEEKDAY(S26)=1,WEEKDAY(S26)=7),"",1))</f>
        <v>1</v>
      </c>
      <c r="T27" s="70" t="str">
        <f>IF(SUMPRODUCT(('Feiertage und Ferien'!$H$8:$H$13&lt;=T26)*('Feiertage und Ferien'!$I$8:$I$13&gt;=T26)),"F",IF(OR(WEEKDAY(T26)=1,WEEKDAY(T26)=7),"",1))</f>
        <v/>
      </c>
      <c r="U27" s="70" t="str">
        <f>IF(SUMPRODUCT(('Feiertage und Ferien'!$H$8:$H$13&lt;=U26)*('Feiertage und Ferien'!$I$8:$I$13&gt;=U26)),"F",IF(OR(WEEKDAY(U26)=1,WEEKDAY(U26)=7),"",1))</f>
        <v/>
      </c>
      <c r="V27" s="70">
        <f>IF(SUMPRODUCT(('Feiertage und Ferien'!$H$8:$H$13&lt;=V26)*('Feiertage und Ferien'!$I$8:$I$13&gt;=V26)),"F",IF(OR(WEEKDAY(V26)=1,WEEKDAY(V26)=7),"",1))</f>
        <v>1</v>
      </c>
      <c r="W27" s="70">
        <f>IF(SUMPRODUCT(('Feiertage und Ferien'!$H$8:$H$13&lt;=W26)*('Feiertage und Ferien'!$I$8:$I$13&gt;=W26)),"F",IF(OR(WEEKDAY(W26)=1,WEEKDAY(W26)=7),"",1))</f>
        <v>1</v>
      </c>
      <c r="X27" s="70">
        <f>IF(SUMPRODUCT(('Feiertage und Ferien'!$H$8:$H$13&lt;=X26)*('Feiertage und Ferien'!$I$8:$I$13&gt;=X26)),"F",IF(OR(WEEKDAY(X26)=1,WEEKDAY(X26)=7),"",1))</f>
        <v>1</v>
      </c>
      <c r="Y27" s="70" t="str">
        <f>IF(SUMPRODUCT(('Feiertage und Ferien'!$H$8:$H$13&lt;=Y26)*('Feiertage und Ferien'!$I$8:$I$13&gt;=Y26)),"F",IF(OR(WEEKDAY(Y26)=1,WEEKDAY(Y26)=7),"",1))</f>
        <v>F</v>
      </c>
      <c r="Z27" s="70" t="str">
        <f>IF(SUMPRODUCT(('Feiertage und Ferien'!$H$8:$H$13&lt;=Z26)*('Feiertage und Ferien'!$I$8:$I$13&gt;=Z26)),"F",IF(OR(WEEKDAY(Z26)=1,WEEKDAY(Z26)=7),"",1))</f>
        <v>F</v>
      </c>
      <c r="AA27" s="70" t="str">
        <f>IF(SUMPRODUCT(('Feiertage und Ferien'!$H$8:$H$13&lt;=AA26)*('Feiertage und Ferien'!$I$8:$I$13&gt;=AA26)),"F",IF(OR(WEEKDAY(AA26)=1,WEEKDAY(AA26)=7),"",1))</f>
        <v>F</v>
      </c>
      <c r="AB27" s="70" t="str">
        <f>IF(SUMPRODUCT(('Feiertage und Ferien'!$H$8:$H$13&lt;=AB26)*('Feiertage und Ferien'!$I$8:$I$13&gt;=AB26)),"F",IF(OR(WEEKDAY(AB26)=1,WEEKDAY(AB26)=7),"",1))</f>
        <v>F</v>
      </c>
      <c r="AC27" s="70" t="str">
        <f>IF(SUMPRODUCT(('Feiertage und Ferien'!$H$8:$H$13&lt;=AC26)*('Feiertage und Ferien'!$I$8:$I$13&gt;=AC26)),"F",IF(OR(WEEKDAY(AC26)=1,WEEKDAY(AC26)=7),"",1))</f>
        <v>F</v>
      </c>
      <c r="AD27" s="70" t="str">
        <f>IF(SUMPRODUCT(('Feiertage und Ferien'!$H$8:$H$13&lt;=AD26)*('Feiertage und Ferien'!$I$8:$I$13&gt;=AD26)),"F",IF(OR(WEEKDAY(AD26)=1,WEEKDAY(AD26)=7),"",1))</f>
        <v>F</v>
      </c>
      <c r="AE27" s="70" t="str">
        <f>IF(SUMPRODUCT(('Feiertage und Ferien'!$H$8:$H$13&lt;=AE26)*('Feiertage und Ferien'!$I$8:$I$13&gt;=AE26)),"F",IF(OR(WEEKDAY(AE26)=1,WEEKDAY(AE26)=7),"",1))</f>
        <v>F</v>
      </c>
      <c r="AF27" s="78" t="str">
        <f>IF(SUMPRODUCT(('Feiertage und Ferien'!$H$8:$H$13&lt;=AF26)*('Feiertage und Ferien'!$I$8:$I$13&gt;=AF26)),"F",IF(OR(WEEKDAY(AF26)=1,WEEKDAY(AF26)=7),"",1))</f>
        <v>F</v>
      </c>
      <c r="AG27" s="89">
        <f>COUNT(B27:AF27,"&lt;0.1")</f>
        <v>17</v>
      </c>
      <c r="AH27" s="90" t="s">
        <v>39</v>
      </c>
      <c r="AI27" s="91">
        <f>Erfassung!R5+20%</f>
        <v>0.7</v>
      </c>
      <c r="AJ27" s="95">
        <f>ROUND(AG27*AI27/5,1)*5</f>
        <v>12</v>
      </c>
    </row>
    <row r="28" spans="1:36" ht="11.45" customHeight="1" x14ac:dyDescent="0.2">
      <c r="A28" s="9"/>
      <c r="AC28" s="35"/>
    </row>
    <row r="29" spans="1:36" ht="11.45" customHeight="1" x14ac:dyDescent="0.2">
      <c r="A29" s="10" t="s">
        <v>26</v>
      </c>
      <c r="B29" s="36"/>
      <c r="C29" s="29" t="s">
        <v>27</v>
      </c>
      <c r="F29" s="37"/>
      <c r="G29" s="29" t="s">
        <v>28</v>
      </c>
      <c r="J29" s="38"/>
      <c r="K29" s="29" t="s">
        <v>29</v>
      </c>
      <c r="N29" s="39" t="s">
        <v>30</v>
      </c>
      <c r="O29" s="29" t="s">
        <v>31</v>
      </c>
    </row>
    <row r="30" spans="1:36" x14ac:dyDescent="0.2">
      <c r="A30" s="9"/>
      <c r="D30" s="35"/>
      <c r="E30" s="40"/>
    </row>
    <row r="32" spans="1:36" x14ac:dyDescent="0.2">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6"/>
      <c r="AG32" s="45"/>
      <c r="AH32" s="45"/>
      <c r="AI32" s="45"/>
      <c r="AJ32" s="47"/>
    </row>
    <row r="33" spans="7:36" ht="15" x14ac:dyDescent="0.25">
      <c r="G33" s="45"/>
      <c r="H33" s="55" t="s">
        <v>43</v>
      </c>
      <c r="I33" s="55"/>
      <c r="J33" s="55"/>
      <c r="K33" s="55"/>
      <c r="L33" s="55"/>
      <c r="M33" s="55"/>
      <c r="N33" s="55"/>
      <c r="O33" s="55"/>
      <c r="P33" s="96" t="s">
        <v>56</v>
      </c>
      <c r="Q33" s="58"/>
      <c r="R33" s="58"/>
      <c r="S33" s="58"/>
      <c r="T33" s="58"/>
      <c r="U33" s="58"/>
      <c r="V33" s="58"/>
      <c r="W33" s="58"/>
      <c r="X33" s="58"/>
      <c r="Y33" s="55"/>
      <c r="Z33" s="55"/>
      <c r="AA33" s="55"/>
      <c r="AB33" s="56" t="s">
        <v>72</v>
      </c>
      <c r="AC33" s="55"/>
      <c r="AD33" s="55"/>
      <c r="AE33" s="55"/>
      <c r="AF33" s="55"/>
      <c r="AG33" s="55"/>
      <c r="AH33" s="55"/>
      <c r="AI33" s="55"/>
      <c r="AJ33" s="48"/>
    </row>
    <row r="34" spans="7:36" x14ac:dyDescent="0.2">
      <c r="G34" s="45"/>
      <c r="H34" s="45"/>
      <c r="I34" s="45"/>
      <c r="J34" s="45"/>
      <c r="K34" s="45"/>
      <c r="L34" s="45"/>
      <c r="M34" s="45"/>
      <c r="N34" s="45"/>
      <c r="O34" s="45"/>
      <c r="P34" s="45"/>
      <c r="Q34" s="45"/>
      <c r="R34" s="45"/>
      <c r="S34" s="45"/>
      <c r="T34" s="45"/>
      <c r="U34" s="45"/>
      <c r="V34" s="45"/>
      <c r="W34" s="45"/>
      <c r="X34" s="45"/>
      <c r="Y34" s="45"/>
      <c r="Z34" s="45"/>
      <c r="AA34" s="45"/>
      <c r="AB34" s="45"/>
      <c r="AC34" s="45"/>
      <c r="AD34" s="45"/>
      <c r="AE34" s="49"/>
      <c r="AF34" s="46"/>
      <c r="AG34" s="45"/>
      <c r="AH34" s="45"/>
      <c r="AI34" s="45"/>
      <c r="AJ34" s="47"/>
    </row>
  </sheetData>
  <sheetProtection selectLockedCells="1" selectUnlockedCells="1"/>
  <phoneticPr fontId="40" type="noConversion"/>
  <conditionalFormatting sqref="B4:AF24">
    <cfRule type="cellIs" dxfId="72" priority="79" stopIfTrue="1" operator="equal">
      <formula>""</formula>
    </cfRule>
    <cfRule type="cellIs" dxfId="71" priority="78" stopIfTrue="1" operator="equal">
      <formula>"F"</formula>
    </cfRule>
  </conditionalFormatting>
  <conditionalFormatting sqref="B5:AF27">
    <cfRule type="cellIs" dxfId="70" priority="75" operator="equal">
      <formula>0</formula>
    </cfRule>
  </conditionalFormatting>
  <conditionalFormatting sqref="B7:AF7">
    <cfRule type="cellIs" dxfId="69" priority="63" stopIfTrue="1" operator="equal">
      <formula>"F"</formula>
    </cfRule>
    <cfRule type="cellIs" dxfId="68" priority="62" stopIfTrue="1" operator="equal">
      <formula>""</formula>
    </cfRule>
    <cfRule type="cellIs" dxfId="67" priority="61" stopIfTrue="1" operator="equal">
      <formula>"F"</formula>
    </cfRule>
    <cfRule type="cellIs" dxfId="66" priority="64" stopIfTrue="1" operator="equal">
      <formula>""</formula>
    </cfRule>
  </conditionalFormatting>
  <conditionalFormatting sqref="B9:AF9">
    <cfRule type="cellIs" dxfId="65" priority="55" stopIfTrue="1" operator="equal">
      <formula>"F"</formula>
    </cfRule>
    <cfRule type="cellIs" dxfId="64" priority="60" stopIfTrue="1" operator="equal">
      <formula>""</formula>
    </cfRule>
    <cfRule type="cellIs" dxfId="63" priority="59" stopIfTrue="1" operator="equal">
      <formula>"F"</formula>
    </cfRule>
    <cfRule type="cellIs" dxfId="62" priority="58" stopIfTrue="1" operator="equal">
      <formula>""</formula>
    </cfRule>
    <cfRule type="cellIs" dxfId="61" priority="57" stopIfTrue="1" operator="equal">
      <formula>"F"</formula>
    </cfRule>
    <cfRule type="cellIs" dxfId="60" priority="56" stopIfTrue="1" operator="equal">
      <formula>""</formula>
    </cfRule>
  </conditionalFormatting>
  <conditionalFormatting sqref="B11:AF11">
    <cfRule type="cellIs" dxfId="59" priority="53" stopIfTrue="1" operator="equal">
      <formula>"F"</formula>
    </cfRule>
    <cfRule type="cellIs" dxfId="58" priority="52" stopIfTrue="1" operator="equal">
      <formula>""</formula>
    </cfRule>
    <cfRule type="cellIs" dxfId="57" priority="51" stopIfTrue="1" operator="equal">
      <formula>"F"</formula>
    </cfRule>
    <cfRule type="cellIs" dxfId="56" priority="50" stopIfTrue="1" operator="equal">
      <formula>""</formula>
    </cfRule>
    <cfRule type="cellIs" dxfId="55" priority="49" stopIfTrue="1" operator="equal">
      <formula>"F"</formula>
    </cfRule>
    <cfRule type="cellIs" dxfId="54" priority="54" stopIfTrue="1" operator="equal">
      <formula>""</formula>
    </cfRule>
  </conditionalFormatting>
  <conditionalFormatting sqref="B13:AF13">
    <cfRule type="cellIs" dxfId="53" priority="46" stopIfTrue="1" operator="equal">
      <formula>""</formula>
    </cfRule>
    <cfRule type="cellIs" dxfId="52" priority="48" stopIfTrue="1" operator="equal">
      <formula>""</formula>
    </cfRule>
    <cfRule type="cellIs" dxfId="51" priority="47" stopIfTrue="1" operator="equal">
      <formula>"F"</formula>
    </cfRule>
    <cfRule type="cellIs" dxfId="50" priority="45" stopIfTrue="1" operator="equal">
      <formula>"F"</formula>
    </cfRule>
    <cfRule type="cellIs" dxfId="49" priority="44" stopIfTrue="1" operator="equal">
      <formula>""</formula>
    </cfRule>
    <cfRule type="cellIs" dxfId="48" priority="43" stopIfTrue="1" operator="equal">
      <formula>"F"</formula>
    </cfRule>
  </conditionalFormatting>
  <conditionalFormatting sqref="B15:AF15">
    <cfRule type="cellIs" dxfId="47" priority="38" stopIfTrue="1" operator="equal">
      <formula>""</formula>
    </cfRule>
    <cfRule type="cellIs" dxfId="46" priority="39" stopIfTrue="1" operator="equal">
      <formula>"F"</formula>
    </cfRule>
    <cfRule type="cellIs" dxfId="45" priority="40" stopIfTrue="1" operator="equal">
      <formula>""</formula>
    </cfRule>
    <cfRule type="cellIs" dxfId="44" priority="41" stopIfTrue="1" operator="equal">
      <formula>"F"</formula>
    </cfRule>
    <cfRule type="cellIs" dxfId="43" priority="42" stopIfTrue="1" operator="equal">
      <formula>""</formula>
    </cfRule>
    <cfRule type="cellIs" dxfId="42" priority="37" stopIfTrue="1" operator="equal">
      <formula>"F"</formula>
    </cfRule>
  </conditionalFormatting>
  <conditionalFormatting sqref="B17:AF17">
    <cfRule type="cellIs" dxfId="41" priority="31" stopIfTrue="1" operator="equal">
      <formula>"F"</formula>
    </cfRule>
    <cfRule type="cellIs" dxfId="40" priority="36" stopIfTrue="1" operator="equal">
      <formula>""</formula>
    </cfRule>
    <cfRule type="cellIs" dxfId="39" priority="35" stopIfTrue="1" operator="equal">
      <formula>"F"</formula>
    </cfRule>
    <cfRule type="cellIs" dxfId="38" priority="34" stopIfTrue="1" operator="equal">
      <formula>""</formula>
    </cfRule>
    <cfRule type="cellIs" dxfId="37" priority="33" stopIfTrue="1" operator="equal">
      <formula>"F"</formula>
    </cfRule>
    <cfRule type="cellIs" dxfId="36" priority="32" stopIfTrue="1" operator="equal">
      <formula>""</formula>
    </cfRule>
  </conditionalFormatting>
  <conditionalFormatting sqref="B19:AF19">
    <cfRule type="cellIs" dxfId="35" priority="26" stopIfTrue="1" operator="equal">
      <formula>""</formula>
    </cfRule>
    <cfRule type="cellIs" dxfId="34" priority="30" stopIfTrue="1" operator="equal">
      <formula>""</formula>
    </cfRule>
    <cfRule type="cellIs" dxfId="33" priority="29" stopIfTrue="1" operator="equal">
      <formula>"F"</formula>
    </cfRule>
    <cfRule type="cellIs" dxfId="32" priority="27" stopIfTrue="1" operator="equal">
      <formula>"F"</formula>
    </cfRule>
    <cfRule type="cellIs" dxfId="31" priority="25" stopIfTrue="1" operator="equal">
      <formula>"F"</formula>
    </cfRule>
    <cfRule type="cellIs" dxfId="30" priority="28" stopIfTrue="1" operator="equal">
      <formula>""</formula>
    </cfRule>
  </conditionalFormatting>
  <conditionalFormatting sqref="B21:AF21">
    <cfRule type="cellIs" dxfId="29" priority="19" stopIfTrue="1" operator="equal">
      <formula>"F"</formula>
    </cfRule>
    <cfRule type="cellIs" dxfId="28" priority="21" stopIfTrue="1" operator="equal">
      <formula>"F"</formula>
    </cfRule>
    <cfRule type="cellIs" dxfId="27" priority="22" stopIfTrue="1" operator="equal">
      <formula>""</formula>
    </cfRule>
    <cfRule type="cellIs" dxfId="26" priority="23" stopIfTrue="1" operator="equal">
      <formula>"F"</formula>
    </cfRule>
    <cfRule type="cellIs" dxfId="25" priority="24" stopIfTrue="1" operator="equal">
      <formula>""</formula>
    </cfRule>
    <cfRule type="cellIs" dxfId="24" priority="20" stopIfTrue="1" operator="equal">
      <formula>""</formula>
    </cfRule>
  </conditionalFormatting>
  <conditionalFormatting sqref="B23:AF23">
    <cfRule type="cellIs" dxfId="23" priority="18" stopIfTrue="1" operator="equal">
      <formula>""</formula>
    </cfRule>
    <cfRule type="cellIs" dxfId="22" priority="17" stopIfTrue="1" operator="equal">
      <formula>"F"</formula>
    </cfRule>
    <cfRule type="cellIs" dxfId="21" priority="16" stopIfTrue="1" operator="equal">
      <formula>""</formula>
    </cfRule>
    <cfRule type="cellIs" dxfId="20" priority="15" stopIfTrue="1" operator="equal">
      <formula>"F"</formula>
    </cfRule>
    <cfRule type="cellIs" dxfId="19" priority="14" stopIfTrue="1" operator="equal">
      <formula>""</formula>
    </cfRule>
    <cfRule type="cellIs" dxfId="18" priority="13" stopIfTrue="1" operator="equal">
      <formula>"F"</formula>
    </cfRule>
  </conditionalFormatting>
  <conditionalFormatting sqref="B25:AF25">
    <cfRule type="cellIs" dxfId="17" priority="9" stopIfTrue="1" operator="equal">
      <formula>"F"</formula>
    </cfRule>
    <cfRule type="cellIs" dxfId="16" priority="11" stopIfTrue="1" operator="equal">
      <formula>"F"</formula>
    </cfRule>
    <cfRule type="cellIs" dxfId="15" priority="10" stopIfTrue="1" operator="equal">
      <formula>""</formula>
    </cfRule>
    <cfRule type="cellIs" dxfId="14" priority="66" stopIfTrue="1" operator="equal">
      <formula>"F"</formula>
    </cfRule>
    <cfRule type="cellIs" dxfId="13" priority="67" stopIfTrue="1" operator="equal">
      <formula>""</formula>
    </cfRule>
    <cfRule type="cellIs" dxfId="12" priority="12" stopIfTrue="1" operator="equal">
      <formula>""</formula>
    </cfRule>
    <cfRule type="cellIs" dxfId="11" priority="7" stopIfTrue="1" operator="equal">
      <formula>"F"</formula>
    </cfRule>
    <cfRule type="cellIs" dxfId="10" priority="8" stopIfTrue="1" operator="equal">
      <formula>""</formula>
    </cfRule>
  </conditionalFormatting>
  <conditionalFormatting sqref="B26:AF26">
    <cfRule type="cellIs" dxfId="9" priority="119" stopIfTrue="1" operator="equal">
      <formula>""</formula>
    </cfRule>
    <cfRule type="cellIs" dxfId="8" priority="118" stopIfTrue="1" operator="equal">
      <formula>"F"</formula>
    </cfRule>
  </conditionalFormatting>
  <conditionalFormatting sqref="B27:AF27">
    <cfRule type="cellIs" dxfId="7" priority="2" stopIfTrue="1" operator="equal">
      <formula>""</formula>
    </cfRule>
    <cfRule type="cellIs" dxfId="6" priority="6" stopIfTrue="1" operator="equal">
      <formula>""</formula>
    </cfRule>
    <cfRule type="cellIs" dxfId="5" priority="1" stopIfTrue="1" operator="equal">
      <formula>"F"</formula>
    </cfRule>
    <cfRule type="cellIs" dxfId="4" priority="71" stopIfTrue="1" operator="equal">
      <formula>"F"</formula>
    </cfRule>
    <cfRule type="cellIs" dxfId="3" priority="5" stopIfTrue="1" operator="equal">
      <formula>"F"</formula>
    </cfRule>
    <cfRule type="cellIs" dxfId="2" priority="4" stopIfTrue="1" operator="equal">
      <formula>""</formula>
    </cfRule>
    <cfRule type="cellIs" dxfId="1" priority="3" stopIfTrue="1" operator="equal">
      <formula>"F"</formula>
    </cfRule>
    <cfRule type="cellIs" dxfId="0" priority="72" stopIfTrue="1" operator="equal">
      <formula>""</formula>
    </cfRule>
  </conditionalFormatting>
  <hyperlinks>
    <hyperlink ref="P33" r:id="rId1" xr:uid="{00000000-0004-0000-0300-000000000000}"/>
    <hyperlink ref="P33:X33" r:id="rId2" display="http://ssa-app.ch/WorkingHours?page=1" xr:uid="{00000000-0004-0000-0300-000001000000}"/>
    <hyperlink ref="AB33" r:id="rId3" display="im ssa-app erfassen." xr:uid="{00000000-0004-0000-0300-000002000000}"/>
  </hyperlinks>
  <pageMargins left="0.33333333333333331" right="0.33402777777777776" top="0.6694444444444444" bottom="1.0513888888888889" header="0.51180555555555551" footer="0.27569444444444446"/>
  <pageSetup paperSize="9" scale="78" firstPageNumber="0" orientation="landscape" horizontalDpi="300" verticalDpi="300" r:id="rId4"/>
  <headerFooter alignWithMargins="0">
    <oddFooter>&amp;C&amp;8Arbeitszeit per &amp;D</oddFooter>
  </headerFooter>
  <ignoredErrors>
    <ignoredError sqref="C5:AF5 B19 AJ7 C9:AF27 C6:AC6 AE6:AF6 C7:Z7 AE7:AF7 AA7:AD7 C8:AC8 AJ9 AJ13 AJ11 AJ15 AJ17 AJ19 AJ21 AJ23 AJ25"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Y H B t W a b Y P p K m A A A A 9 g A A A B I A H A B D b 2 5 m a W c v U G F j a 2 F n Z S 5 4 b W w g o h g A K K A U A A A A A A A A A A A A A A A A A A A A A A A A A A A A h Y + 7 D o I w G I V f h X S n F z D x k p 8 y s D h I Y m J i X J t S o R G K o c X y b g 4 + k q 8 g R l E 3 x / O d b z j n f r 1 B O j R 1 c F G d 1 a 1 J E M M U B c r I t t C m T F D v j u E C p R y 2 Q p 5 E q Y J R N n Y 1 2 C J B l X P n F S H e e + x j 3 H Y l i S h l 5 J B v d r J S j U A f W f + X Q 2 2 s E 0 Y q x G H / G s M j z O I Z Z v M l p k A m C L k 2 X y E a 9 z 7 b H w h Z X 7 u + U 7 x Q Y b Y G M k U g 7 w / 8 A V B L A w Q U A A I A C A B g c G 1 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Y H B t W S i K R 7 g O A A A A E Q A A A B M A H A B G b 3 J t d W x h c y 9 T Z W N 0 a W 9 u M S 5 t I K I Y A C i g F A A A A A A A A A A A A A A A A A A A A A A A A A A A A C t O T S 7 J z M 9 T C I b Q h t Y A U E s B A i 0 A F A A C A A g A Y H B t W a b Y P p K m A A A A 9 g A A A B I A A A A A A A A A A A A A A A A A A A A A A E N v b m Z p Z y 9 Q Y W N r Y W d l L n h t b F B L A Q I t A B Q A A g A I A G B w b V k P y u m r p A A A A O k A A A A T A A A A A A A A A A A A A A A A A P I A A A B b Q 2 9 u d G V u d F 9 U e X B l c 1 0 u e G 1 s U E s B A i 0 A F A A C A A g A Y H B t W S 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O d m 1 w H B v u p F q G J A t a p j U p A A A A A A A g A A A A A A E G Y A A A A B A A A g A A A A M g R z W C i e u l i B x Z p k 1 W f o g Y q E p a D r 6 L e a n r G X Q 5 I c 4 m g A A A A A D o A A A A A C A A A g A A A A I M M A y N r K g M J z t i V G r f g 4 B r O m 4 A e W X P u 0 5 1 r H l z q D D h 5 Q A A A A n Q i I 6 2 q m 7 m P + Q O 2 h D o 4 u R 7 b V a o s J K L k o N n c w S X k 3 R U h X 6 Q s e y A x b m Q u Y 3 3 b l h n H 2 a 6 I L s D l Z m N h f z Q I 6 4 K + k K 2 T O D u H c x z 9 D k C W e 3 U I z O B d A A A A A M R O j u F V O I P P Q + J v R A f k w Z J 3 t P v e h J L A r f A 0 g H i Q 7 q O + 3 w J Q Z m Y M b 7 O X L A q a m g F u i h b Z v v F o 8 k O d 5 d Q I U v f J / r A = = < / D a t a M a s h u p > 
</file>

<file path=customXml/itemProps1.xml><?xml version="1.0" encoding="utf-8"?>
<ds:datastoreItem xmlns:ds="http://schemas.openxmlformats.org/officeDocument/2006/customXml" ds:itemID="{7D1789F5-8AF6-4859-8803-8DF54FE39D7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9</vt:i4>
      </vt:variant>
    </vt:vector>
  </HeadingPairs>
  <TitlesOfParts>
    <vt:vector size="15" baseType="lpstr">
      <vt:lpstr>Erfassung</vt:lpstr>
      <vt:lpstr>% Änderung unter Jahr</vt:lpstr>
      <vt:lpstr>Feiertage und Ferien</vt:lpstr>
      <vt:lpstr>Kantonale Abweichungen</vt:lpstr>
      <vt:lpstr>Arbeitszeiten</vt:lpstr>
      <vt:lpstr>Arbeitstage</vt:lpstr>
      <vt:lpstr>Arbeitszeiten!C_2_7</vt:lpstr>
      <vt:lpstr>Arbeitszeiten!D_2_7</vt:lpstr>
      <vt:lpstr>Arbeitszeiten!E_2_7</vt:lpstr>
      <vt:lpstr>Arbeitstage!Excel_BuiltIn_Print_Area_2_7</vt:lpstr>
      <vt:lpstr>Arbeitszeiten!Excel_BuiltIn_Print_Area_2_7</vt:lpstr>
      <vt:lpstr>Arbeitszeiten!F_2_7</vt:lpstr>
      <vt:lpstr>Arbeitstage!G_2_7</vt:lpstr>
      <vt:lpstr>Arbeitszeiten!G_2_7</vt:lpstr>
      <vt:lpstr>Arbeitszeiten!H_2_7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Filip</dc:creator>
  <cp:lastModifiedBy>Roger Frick</cp:lastModifiedBy>
  <cp:lastPrinted>2021-01-05T10:49:34Z</cp:lastPrinted>
  <dcterms:created xsi:type="dcterms:W3CDTF">2013-03-13T16:25:46Z</dcterms:created>
  <dcterms:modified xsi:type="dcterms:W3CDTF">2025-12-24T12:45:50Z</dcterms:modified>
</cp:coreProperties>
</file>